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9360" windowHeight="4440" tabRatio="769"/>
  </bookViews>
  <sheets>
    <sheet name="аналіз " sheetId="13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Area" localSheetId="0">'аналіз '!$A$1:$BC$56</definedName>
  </definedNames>
  <calcPr calcId="125725"/>
</workbook>
</file>

<file path=xl/calcChain.xml><?xml version="1.0" encoding="utf-8"?>
<calcChain xmlns="http://schemas.openxmlformats.org/spreadsheetml/2006/main">
  <c r="G7" i="13"/>
  <c r="F53"/>
  <c r="J49"/>
  <c r="J10"/>
  <c r="J26"/>
  <c r="I26"/>
  <c r="I27"/>
  <c r="I45"/>
  <c r="I46"/>
  <c r="I48"/>
  <c r="D18"/>
  <c r="F18"/>
  <c r="J44"/>
  <c r="I47"/>
  <c r="D53" l="1"/>
  <c r="D25"/>
  <c r="E25"/>
  <c r="F25"/>
  <c r="C25"/>
  <c r="E17"/>
  <c r="E53"/>
  <c r="C53"/>
  <c r="H25" l="1"/>
  <c r="G25"/>
  <c r="D32"/>
  <c r="C8" l="1"/>
  <c r="D12"/>
  <c r="E12"/>
  <c r="F12"/>
  <c r="J50" l="1"/>
  <c r="J51"/>
  <c r="I50"/>
  <c r="J46"/>
  <c r="J48"/>
  <c r="J45"/>
  <c r="I41"/>
  <c r="J27"/>
  <c r="I14"/>
  <c r="I13"/>
  <c r="J33"/>
  <c r="I33"/>
  <c r="J35"/>
  <c r="H36"/>
  <c r="G36"/>
  <c r="J21"/>
  <c r="I21"/>
  <c r="F17"/>
  <c r="F16" s="1"/>
  <c r="C32"/>
  <c r="D8"/>
  <c r="E8"/>
  <c r="F8"/>
  <c r="H11"/>
  <c r="G11"/>
  <c r="G53"/>
  <c r="E32"/>
  <c r="E24" s="1"/>
  <c r="F32"/>
  <c r="G49"/>
  <c r="H13"/>
  <c r="H14"/>
  <c r="G13"/>
  <c r="G14"/>
  <c r="C12"/>
  <c r="E16"/>
  <c r="I54"/>
  <c r="H54"/>
  <c r="G54"/>
  <c r="H29"/>
  <c r="G29"/>
  <c r="I18"/>
  <c r="I9"/>
  <c r="H9"/>
  <c r="G9"/>
  <c r="D17"/>
  <c r="D16" s="1"/>
  <c r="C17"/>
  <c r="C16" s="1"/>
  <c r="C7" s="1"/>
  <c r="H50"/>
  <c r="E52"/>
  <c r="E55" s="1"/>
  <c r="D52"/>
  <c r="D55" s="1"/>
  <c r="G20"/>
  <c r="I53"/>
  <c r="C52"/>
  <c r="C55" s="1"/>
  <c r="I35"/>
  <c r="F52"/>
  <c r="F55" s="1"/>
  <c r="H53"/>
  <c r="H27"/>
  <c r="G27"/>
  <c r="G28"/>
  <c r="G10"/>
  <c r="G15"/>
  <c r="J34"/>
  <c r="H35"/>
  <c r="G35"/>
  <c r="J15"/>
  <c r="H45"/>
  <c r="G45"/>
  <c r="H33"/>
  <c r="G33"/>
  <c r="H51"/>
  <c r="G50"/>
  <c r="H49"/>
  <c r="I34"/>
  <c r="G51"/>
  <c r="H34"/>
  <c r="G34"/>
  <c r="J39"/>
  <c r="J19"/>
  <c r="H19"/>
  <c r="G19"/>
  <c r="I19"/>
  <c r="H23"/>
  <c r="G23"/>
  <c r="G21"/>
  <c r="G22"/>
  <c r="H20"/>
  <c r="H21"/>
  <c r="H22"/>
  <c r="H15"/>
  <c r="I15"/>
  <c r="I22"/>
  <c r="I28"/>
  <c r="I37"/>
  <c r="I38"/>
  <c r="I39"/>
  <c r="J41"/>
  <c r="J22"/>
  <c r="J28"/>
  <c r="J37"/>
  <c r="J38"/>
  <c r="H44"/>
  <c r="H46"/>
  <c r="H47"/>
  <c r="H48"/>
  <c r="H41"/>
  <c r="H26"/>
  <c r="H28"/>
  <c r="H37"/>
  <c r="H38"/>
  <c r="H39"/>
  <c r="G44"/>
  <c r="G46"/>
  <c r="G48"/>
  <c r="G41"/>
  <c r="G26"/>
  <c r="G37"/>
  <c r="G38"/>
  <c r="G39"/>
  <c r="K55"/>
  <c r="K56"/>
  <c r="L51"/>
  <c r="K51"/>
  <c r="L48"/>
  <c r="L47"/>
  <c r="K47"/>
  <c r="L46"/>
  <c r="K44"/>
  <c r="K42"/>
  <c r="L41"/>
  <c r="K41"/>
  <c r="K40"/>
  <c r="L39"/>
  <c r="L38"/>
  <c r="K38"/>
  <c r="L37"/>
  <c r="K37"/>
  <c r="L28"/>
  <c r="K28"/>
  <c r="L26"/>
  <c r="K26"/>
  <c r="K25"/>
  <c r="K24"/>
  <c r="L20"/>
  <c r="K20"/>
  <c r="J9"/>
  <c r="H10"/>
  <c r="G18"/>
  <c r="H18"/>
  <c r="J18"/>
  <c r="E7" l="1"/>
  <c r="E40" s="1"/>
  <c r="F7"/>
  <c r="D7"/>
  <c r="G8"/>
  <c r="H8"/>
  <c r="F24"/>
  <c r="I25"/>
  <c r="C24"/>
  <c r="J8"/>
  <c r="I55"/>
  <c r="H32"/>
  <c r="D24"/>
  <c r="I12"/>
  <c r="I8"/>
  <c r="L25"/>
  <c r="J12"/>
  <c r="G52"/>
  <c r="G55" s="1"/>
  <c r="I52"/>
  <c r="J32"/>
  <c r="I32"/>
  <c r="G32"/>
  <c r="G17"/>
  <c r="I17"/>
  <c r="G12"/>
  <c r="H52"/>
  <c r="H55" s="1"/>
  <c r="J55"/>
  <c r="L55"/>
  <c r="J25"/>
  <c r="J17"/>
  <c r="H16"/>
  <c r="G16"/>
  <c r="J16"/>
  <c r="I16"/>
  <c r="H17"/>
  <c r="H12"/>
  <c r="D40" l="1"/>
  <c r="D42" s="1"/>
  <c r="C40"/>
  <c r="C42" s="1"/>
  <c r="C56" s="1"/>
  <c r="F40"/>
  <c r="F42" s="1"/>
  <c r="L32"/>
  <c r="K32"/>
  <c r="N32"/>
  <c r="M32"/>
  <c r="I24"/>
  <c r="J24"/>
  <c r="G24"/>
  <c r="H24"/>
  <c r="E42"/>
  <c r="E56" s="1"/>
  <c r="L24"/>
  <c r="J7"/>
  <c r="H7"/>
  <c r="I7"/>
  <c r="Q32" l="1"/>
  <c r="P32"/>
  <c r="O32"/>
  <c r="S32" s="1"/>
  <c r="R32"/>
  <c r="J40"/>
  <c r="L40"/>
  <c r="I40"/>
  <c r="G40"/>
  <c r="H40"/>
  <c r="F56"/>
  <c r="J42"/>
  <c r="L42"/>
  <c r="H42"/>
  <c r="D56"/>
  <c r="I42"/>
  <c r="G42"/>
  <c r="U32" l="1"/>
  <c r="W32"/>
  <c r="T32"/>
  <c r="V32"/>
  <c r="L56"/>
  <c r="H56"/>
  <c r="J56"/>
  <c r="I56"/>
  <c r="G56"/>
  <c r="Y32" l="1"/>
  <c r="AA32"/>
  <c r="Z32"/>
  <c r="X32"/>
  <c r="AC32" l="1"/>
  <c r="AE32"/>
  <c r="AD32"/>
  <c r="AB32"/>
  <c r="AG32" l="1"/>
  <c r="AI32"/>
  <c r="AH32"/>
  <c r="AF32"/>
  <c r="AK32" l="1"/>
  <c r="AM32"/>
  <c r="AJ32"/>
  <c r="AL32"/>
  <c r="AO32" l="1"/>
  <c r="AQ32"/>
  <c r="AN32"/>
  <c r="AS32" s="1"/>
  <c r="AP32"/>
  <c r="AU32" l="1"/>
  <c r="AR32"/>
  <c r="AW32" s="1"/>
  <c r="AT32"/>
  <c r="AY32" l="1"/>
  <c r="AV32"/>
  <c r="BA32" s="1"/>
  <c r="AX32"/>
  <c r="BC32" l="1"/>
  <c r="AZ32"/>
  <c r="BD32" s="1"/>
  <c r="BB32"/>
  <c r="BG32" l="1"/>
  <c r="BH32"/>
  <c r="BF32"/>
  <c r="BK32" s="1"/>
  <c r="BE32"/>
  <c r="BI32" s="1"/>
  <c r="BJ32" l="1"/>
</calcChain>
</file>

<file path=xl/sharedStrings.xml><?xml version="1.0" encoding="utf-8"?>
<sst xmlns="http://schemas.openxmlformats.org/spreadsheetml/2006/main" count="83" uniqueCount="67">
  <si>
    <t>Код бюджетної класифікації</t>
  </si>
  <si>
    <t>Найменування доходів</t>
  </si>
  <si>
    <t>до відповідного періоду минулого року</t>
  </si>
  <si>
    <t>Податкові надходження</t>
  </si>
  <si>
    <t>Неподаткові надходження</t>
  </si>
  <si>
    <t>Державне мито</t>
  </si>
  <si>
    <t>Адміністративні штрафи та інші санкції</t>
  </si>
  <si>
    <t>Спеціальний фонд</t>
  </si>
  <si>
    <t>Всього доходів загального фонду</t>
  </si>
  <si>
    <t>Надходження від орендної плати за користування цілісним майновим комплексом та іншим майном,що перебуває у комунальній власності</t>
  </si>
  <si>
    <t xml:space="preserve"> Податок на прибуток підприємств та фінансових установ комунальної власності</t>
  </si>
  <si>
    <t>Адміністративні збори та платежі, доходи від некомерційної  господарської  діяльності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</si>
  <si>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</si>
  <si>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 xml:space="preserve"> Власні надходження бюджетних установ </t>
  </si>
  <si>
    <t>відсоток виконання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</si>
  <si>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</si>
  <si>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Акцизний податок з реалізації суб’єктами господарювання роздрібної торгівлі підакцизних товарів</t>
  </si>
  <si>
    <t xml:space="preserve">Місцеві податки </t>
  </si>
  <si>
    <t>18030100, 18030200</t>
  </si>
  <si>
    <t>Туристичний збір, сплачений юридичними (фізичними) особами</t>
  </si>
  <si>
    <t>Єдиний податок</t>
  </si>
  <si>
    <t>Екологічний податок</t>
  </si>
  <si>
    <t xml:space="preserve">Інші надходження </t>
  </si>
  <si>
    <t>Збір за провадження деяких видів підприємницької діяльності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</si>
  <si>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</si>
  <si>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Податок та збір на  доходи фізичних осіб</t>
  </si>
  <si>
    <t>Плата за надання інших адміністративних послуг</t>
  </si>
  <si>
    <t>Земельний податок</t>
  </si>
  <si>
    <t>18010500,      18010600,       18010700,        18010900</t>
  </si>
  <si>
    <t>Офіційні трансферти</t>
  </si>
  <si>
    <t>Разом доходів загального фонду (податки,  збори  та інші  платежі)</t>
  </si>
  <si>
    <t>Разом доходів спеціального фонду (податки,  збори  та інші  платежі)</t>
  </si>
  <si>
    <t>(50%)Грошові стягнення за шкоду, заподіянупорушенням законодавства про охорону навколишнього природного середовища внаслідок господарської та іншої діяльності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</si>
  <si>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</si>
  <si>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</si>
  <si>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 xml:space="preserve">Фактично надійшло </t>
  </si>
  <si>
    <t xml:space="preserve">відхилення фактичних надходжень </t>
  </si>
  <si>
    <r>
      <t xml:space="preserve">Податок на майно,                   </t>
    </r>
    <r>
      <rPr>
        <b/>
        <sz val="70"/>
        <rFont val="Times New Roman"/>
        <family val="1"/>
        <charset val="204"/>
      </rPr>
      <t xml:space="preserve"> в т.ч.:</t>
    </r>
  </si>
  <si>
    <t>Надходження від відчуження майна,що належить Автономній Республіці Крим та майна, що перебуває у комунальній власності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</si>
  <si>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</si>
  <si>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Надходження коштів від пайової участі у розвитку інфраструктури населеного пункту</t>
  </si>
  <si>
    <t xml:space="preserve">            Додаток</t>
  </si>
  <si>
    <t>Адміністративний збір за проведення державної реєстрації юридичних осіб та фізичних осіб – підприємців</t>
  </si>
  <si>
    <t>Уточнений розпис</t>
  </si>
  <si>
    <t>Адміністративний збір за державну реєстрацію речових прав на нерухоме майно та їх обтяжень</t>
  </si>
  <si>
    <t>Плата за розміщення тимчасово вільних коштівмісцевих бюджетів</t>
  </si>
  <si>
    <t>18011000,       18011100</t>
  </si>
  <si>
    <t>Транспортний податок з фізичних осіб (юридичних осіб)</t>
  </si>
  <si>
    <t>Податок на нерухоме майно,відмінне від земельної ділянки</t>
  </si>
  <si>
    <t>Всього доходiв спеціального фонду</t>
  </si>
  <si>
    <t xml:space="preserve">    РАЗОМ ДОХОДIВ бюджету міста</t>
  </si>
  <si>
    <t>18010100,  18010200, 18010300, 18010400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</si>
  <si>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</si>
  <si>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Гранти (дарунки), що надійшли до бюджетів усіх рівнів</t>
  </si>
  <si>
    <t>Внутрішні податки на товари та послуги</t>
  </si>
  <si>
    <t>Пальне (акцизний податок з виробленого в Україні пального)</t>
  </si>
  <si>
    <t>Пальне (акцизний податок з ввезеного в Україну пального)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</si>
  <si>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— підприємців та громадських формувань, а також плата за надання інших платних послуг, пов'язаних з такою державною реєстрацією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</si>
  <si>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</si>
  <si>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 2018 рік</t>
  </si>
  <si>
    <r>
      <t xml:space="preserve">А Н А Л І З  виконання плану по доходах бюджету міста Жмеринка </t>
    </r>
    <r>
      <rPr>
        <b/>
        <i/>
        <sz val="85"/>
        <rFont val="Times New Roman"/>
        <family val="1"/>
        <charset val="204"/>
      </rPr>
      <t xml:space="preserve"> за 2018 рік                        </t>
    </r>
  </si>
  <si>
    <r>
      <t>За січень-лютий 201</t>
    </r>
    <r>
      <rPr>
        <b/>
        <sz val="55"/>
        <rFont val="Times New Roman"/>
        <family val="1"/>
        <charset val="204"/>
      </rPr>
      <t>7 року</t>
    </r>
  </si>
  <si>
    <r>
      <t>до  уточненого плану на 2 місяці</t>
    </r>
    <r>
      <rPr>
        <b/>
        <sz val="48"/>
        <rFont val="Times New Roman"/>
        <family val="1"/>
        <charset val="204"/>
      </rPr>
      <t xml:space="preserve"> </t>
    </r>
    <r>
      <rPr>
        <b/>
        <sz val="48"/>
        <rFont val="Times New Roman"/>
        <family val="1"/>
      </rPr>
      <t xml:space="preserve"> 2018 року</t>
    </r>
  </si>
  <si>
    <r>
      <t>до уточненого плану на</t>
    </r>
    <r>
      <rPr>
        <b/>
        <sz val="48"/>
        <rFont val="Times New Roman"/>
        <family val="1"/>
        <charset val="204"/>
      </rPr>
      <t xml:space="preserve">  2 місяці</t>
    </r>
    <r>
      <rPr>
        <b/>
        <sz val="48"/>
        <rFont val="Times New Roman"/>
        <family val="1"/>
      </rPr>
      <t xml:space="preserve"> 2018р.</t>
    </r>
  </si>
  <si>
    <t xml:space="preserve"> на 2 місяці 2018 р. </t>
  </si>
  <si>
    <t>станом на 26.02.2018 року</t>
  </si>
  <si>
    <t>за  2 місяці 2018р.                           (станом на 26.02.2018року)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</si>
</sst>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</numFmts>
  <fonts count="5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Courier New Cyr"/>
      <family val="3"/>
      <charset val="204"/>
    </font>
    <font>
      <sz val="8"/>
      <name val="Arial Cyr"/>
      <charset val="204"/>
    </font>
    <font>
      <b/>
      <sz val="48"/>
      <name val="Times New Roman"/>
      <family val="1"/>
    </font>
    <font>
      <b/>
      <sz val="48"/>
      <name val="Times New Roman"/>
      <family val="1"/>
      <charset val="204"/>
    </font>
    <font>
      <b/>
      <i/>
      <sz val="48"/>
      <name val="Times New Roman"/>
      <family val="1"/>
      <charset val="204"/>
    </font>
    <font>
      <b/>
      <sz val="65"/>
      <name val="Arial Cyr"/>
      <charset val="204"/>
    </font>
    <font>
      <sz val="72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72"/>
      <name val="Times New Roman"/>
      <family val="1"/>
    </font>
    <font>
      <b/>
      <i/>
      <sz val="72"/>
      <name val="Times New Roman"/>
      <family val="1"/>
      <charset val="204"/>
    </font>
    <font>
      <b/>
      <sz val="60"/>
      <name val="Times New Roman"/>
      <family val="1"/>
      <charset val="204"/>
    </font>
    <font>
      <b/>
      <i/>
      <sz val="60"/>
      <name val="Times New Roman"/>
      <family val="1"/>
      <charset val="204"/>
    </font>
    <font>
      <b/>
      <sz val="55"/>
      <name val="Times New Roman"/>
      <family val="1"/>
      <charset val="204"/>
    </font>
    <font>
      <b/>
      <sz val="65"/>
      <name val="Times New Roman"/>
      <family val="1"/>
      <charset val="204"/>
    </font>
    <font>
      <b/>
      <i/>
      <sz val="75"/>
      <name val="Times New Roman"/>
      <family val="1"/>
    </font>
    <font>
      <b/>
      <sz val="75"/>
      <name val="Times New Roman"/>
      <family val="1"/>
      <charset val="204"/>
    </font>
    <font>
      <b/>
      <sz val="75"/>
      <name val="Arial Cyr"/>
      <charset val="204"/>
    </font>
    <font>
      <sz val="70"/>
      <color indexed="12"/>
      <name val="Arial Cyr"/>
      <charset val="204"/>
    </font>
    <font>
      <i/>
      <sz val="10"/>
      <color indexed="53"/>
      <name val="Arial Cyr"/>
      <charset val="204"/>
    </font>
    <font>
      <b/>
      <sz val="70"/>
      <name val="Times New Roman"/>
      <family val="1"/>
      <charset val="204"/>
    </font>
    <font>
      <b/>
      <i/>
      <sz val="60"/>
      <name val="Times New Roman Cyr"/>
      <family val="1"/>
      <charset val="204"/>
    </font>
    <font>
      <b/>
      <i/>
      <sz val="60"/>
      <name val="Times New Roman Cyr"/>
      <charset val="204"/>
    </font>
    <font>
      <b/>
      <i/>
      <sz val="60"/>
      <name val="Times New Roman"/>
      <family val="1"/>
      <charset val="204"/>
    </font>
    <font>
      <b/>
      <sz val="90"/>
      <name val="Times New Roman"/>
      <family val="1"/>
      <charset val="204"/>
    </font>
    <font>
      <b/>
      <i/>
      <sz val="90"/>
      <name val="Times New Roman"/>
      <family val="1"/>
      <charset val="204"/>
    </font>
    <font>
      <b/>
      <sz val="100"/>
      <name val="Times New Roman"/>
      <family val="1"/>
      <charset val="204"/>
    </font>
    <font>
      <b/>
      <i/>
      <sz val="55"/>
      <name val="Times New Roman"/>
      <family val="1"/>
      <charset val="204"/>
    </font>
    <font>
      <b/>
      <i/>
      <sz val="45"/>
      <name val="Times New Roman"/>
      <family val="1"/>
      <charset val="204"/>
    </font>
    <font>
      <b/>
      <sz val="48"/>
      <name val="Arial Cyr"/>
      <charset val="204"/>
    </font>
    <font>
      <b/>
      <sz val="60"/>
      <color indexed="8"/>
      <name val="Times New Roman"/>
      <family val="1"/>
      <charset val="204"/>
    </font>
    <font>
      <b/>
      <sz val="72"/>
      <color indexed="8"/>
      <name val="Times New Roman"/>
      <family val="1"/>
      <charset val="204"/>
    </font>
    <font>
      <b/>
      <sz val="9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60"/>
      <name val="Times New Roman Cyr"/>
      <charset val="204"/>
    </font>
    <font>
      <b/>
      <i/>
      <sz val="72"/>
      <color indexed="49"/>
      <name val="Times New Roman"/>
      <family val="1"/>
      <charset val="204"/>
    </font>
    <font>
      <b/>
      <sz val="90"/>
      <color indexed="12"/>
      <name val="Times New Roman"/>
      <family val="1"/>
      <charset val="204"/>
    </font>
    <font>
      <b/>
      <i/>
      <sz val="90"/>
      <color indexed="12"/>
      <name val="Times New Roman"/>
      <family val="1"/>
      <charset val="204"/>
    </font>
    <font>
      <b/>
      <sz val="48"/>
      <color indexed="12"/>
      <name val="Times New Roman"/>
      <family val="1"/>
      <charset val="204"/>
    </font>
    <font>
      <b/>
      <sz val="48"/>
      <color indexed="12"/>
      <name val="Arial Cyr"/>
      <charset val="204"/>
    </font>
    <font>
      <b/>
      <sz val="100"/>
      <color indexed="12"/>
      <name val="Times New Roman"/>
      <family val="1"/>
      <charset val="204"/>
    </font>
    <font>
      <b/>
      <i/>
      <sz val="68"/>
      <name val="Times New Roman"/>
      <family val="1"/>
      <charset val="204"/>
    </font>
    <font>
      <b/>
      <i/>
      <sz val="85"/>
      <name val="Times New Roman"/>
      <family val="1"/>
    </font>
    <font>
      <b/>
      <i/>
      <sz val="85"/>
      <name val="Times New Roman"/>
      <family val="1"/>
      <charset val="204"/>
    </font>
    <font>
      <b/>
      <sz val="85"/>
      <name val="Arial Cyr"/>
      <charset val="204"/>
    </font>
    <font>
      <b/>
      <sz val="85"/>
      <name val="Times New Roman"/>
      <family val="1"/>
      <charset val="204"/>
    </font>
    <font>
      <sz val="80"/>
      <name val="Times New Roman"/>
      <family val="1"/>
      <charset val="204"/>
    </font>
    <font>
      <b/>
      <i/>
      <sz val="95"/>
      <name val="Times New Roman"/>
      <family val="1"/>
    </font>
    <font>
      <b/>
      <sz val="95"/>
      <name val="Arial Cyr"/>
      <charset val="204"/>
    </font>
    <font>
      <b/>
      <sz val="90"/>
      <color indexed="56"/>
      <name val="Times New Roman"/>
      <family val="1"/>
      <charset val="204"/>
    </font>
    <font>
      <b/>
      <sz val="90"/>
      <color rgb="FF0033CC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24">
    <xf numFmtId="0" fontId="0" fillId="0" borderId="0" xfId="0"/>
    <xf numFmtId="0" fontId="4" fillId="0" borderId="0" xfId="1" applyFont="1" applyProtection="1"/>
    <xf numFmtId="0" fontId="0" fillId="0" borderId="1" xfId="0" applyBorder="1"/>
    <xf numFmtId="0" fontId="1" fillId="2" borderId="0" xfId="0" applyFont="1" applyFill="1"/>
    <xf numFmtId="166" fontId="0" fillId="0" borderId="0" xfId="0" applyNumberFormat="1"/>
    <xf numFmtId="0" fontId="5" fillId="3" borderId="0" xfId="1" applyFont="1" applyFill="1" applyProtection="1"/>
    <xf numFmtId="0" fontId="4" fillId="3" borderId="0" xfId="1" applyFont="1" applyFill="1" applyProtection="1"/>
    <xf numFmtId="0" fontId="0" fillId="4" borderId="0" xfId="0" applyFill="1"/>
    <xf numFmtId="0" fontId="4" fillId="4" borderId="0" xfId="1" applyFont="1" applyFill="1" applyProtection="1"/>
    <xf numFmtId="0" fontId="1" fillId="0" borderId="1" xfId="0" applyFont="1" applyBorder="1"/>
    <xf numFmtId="0" fontId="0" fillId="2" borderId="1" xfId="0" applyFill="1" applyBorder="1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1" fillId="2" borderId="0" xfId="0" applyFont="1" applyFill="1" applyBorder="1"/>
    <xf numFmtId="0" fontId="6" fillId="2" borderId="0" xfId="0" applyFont="1" applyFill="1" applyBorder="1"/>
    <xf numFmtId="0" fontId="11" fillId="2" borderId="0" xfId="0" applyFont="1" applyFill="1" applyBorder="1"/>
    <xf numFmtId="166" fontId="12" fillId="0" borderId="5" xfId="0" applyNumberFormat="1" applyFont="1" applyBorder="1"/>
    <xf numFmtId="166" fontId="13" fillId="0" borderId="5" xfId="0" applyNumberFormat="1" applyFont="1" applyBorder="1"/>
    <xf numFmtId="0" fontId="11" fillId="2" borderId="1" xfId="0" applyFont="1" applyFill="1" applyBorder="1"/>
    <xf numFmtId="166" fontId="13" fillId="5" borderId="5" xfId="0" applyNumberFormat="1" applyFont="1" applyFill="1" applyBorder="1"/>
    <xf numFmtId="166" fontId="12" fillId="2" borderId="5" xfId="0" applyNumberFormat="1" applyFont="1" applyFill="1" applyBorder="1"/>
    <xf numFmtId="0" fontId="1" fillId="5" borderId="0" xfId="0" applyFont="1" applyFill="1" applyBorder="1"/>
    <xf numFmtId="0" fontId="1" fillId="5" borderId="1" xfId="0" applyFont="1" applyFill="1" applyBorder="1"/>
    <xf numFmtId="0" fontId="0" fillId="0" borderId="0" xfId="0" applyBorder="1"/>
    <xf numFmtId="0" fontId="1" fillId="0" borderId="0" xfId="0" applyFont="1" applyBorder="1"/>
    <xf numFmtId="0" fontId="6" fillId="0" borderId="0" xfId="0" applyFont="1" applyBorder="1"/>
    <xf numFmtId="0" fontId="1" fillId="2" borderId="1" xfId="0" applyFont="1" applyFill="1" applyBorder="1"/>
    <xf numFmtId="0" fontId="0" fillId="2" borderId="6" xfId="0" applyFill="1" applyBorder="1"/>
    <xf numFmtId="0" fontId="0" fillId="2" borderId="5" xfId="0" applyFill="1" applyBorder="1"/>
    <xf numFmtId="0" fontId="1" fillId="5" borderId="5" xfId="0" applyFont="1" applyFill="1" applyBorder="1"/>
    <xf numFmtId="0" fontId="1" fillId="2" borderId="5" xfId="0" applyFont="1" applyFill="1" applyBorder="1"/>
    <xf numFmtId="0" fontId="24" fillId="2" borderId="5" xfId="0" applyFont="1" applyFill="1" applyBorder="1"/>
    <xf numFmtId="0" fontId="24" fillId="2" borderId="0" xfId="0" applyFont="1" applyFill="1" applyBorder="1"/>
    <xf numFmtId="0" fontId="24" fillId="0" borderId="0" xfId="0" applyFont="1" applyBorder="1"/>
    <xf numFmtId="0" fontId="24" fillId="0" borderId="1" xfId="0" applyFont="1" applyBorder="1"/>
    <xf numFmtId="0" fontId="16" fillId="2" borderId="0" xfId="0" applyFont="1" applyFill="1" applyBorder="1"/>
    <xf numFmtId="166" fontId="16" fillId="2" borderId="5" xfId="0" applyNumberFormat="1" applyFont="1" applyFill="1" applyBorder="1"/>
    <xf numFmtId="166" fontId="15" fillId="6" borderId="5" xfId="0" applyNumberFormat="1" applyFont="1" applyFill="1" applyBorder="1"/>
    <xf numFmtId="0" fontId="9" fillId="6" borderId="0" xfId="0" applyFont="1" applyFill="1" applyBorder="1"/>
    <xf numFmtId="0" fontId="9" fillId="6" borderId="1" xfId="0" applyFont="1" applyFill="1" applyBorder="1"/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textRotation="90" wrapText="1"/>
    </xf>
    <xf numFmtId="0" fontId="16" fillId="0" borderId="7" xfId="1" applyFont="1" applyFill="1" applyBorder="1" applyAlignment="1" applyProtection="1">
      <alignment horizontal="center" vertical="center"/>
    </xf>
    <xf numFmtId="0" fontId="16" fillId="0" borderId="7" xfId="1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 applyProtection="1">
      <alignment vertical="center" wrapText="1"/>
    </xf>
    <xf numFmtId="0" fontId="19" fillId="0" borderId="7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vertical="center" wrapText="1"/>
    </xf>
    <xf numFmtId="0" fontId="16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1" fontId="16" fillId="0" borderId="7" xfId="1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18" fillId="0" borderId="7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6" fontId="29" fillId="0" borderId="1" xfId="1" applyNumberFormat="1" applyFont="1" applyFill="1" applyBorder="1" applyProtection="1"/>
    <xf numFmtId="166" fontId="29" fillId="0" borderId="1" xfId="1" applyNumberFormat="1" applyFont="1" applyFill="1" applyBorder="1" applyProtection="1">
      <protection locked="0"/>
    </xf>
    <xf numFmtId="166" fontId="29" fillId="0" borderId="1" xfId="0" applyNumberFormat="1" applyFont="1" applyFill="1" applyBorder="1"/>
    <xf numFmtId="166" fontId="30" fillId="0" borderId="1" xfId="1" applyNumberFormat="1" applyFont="1" applyFill="1" applyBorder="1" applyProtection="1"/>
    <xf numFmtId="0" fontId="32" fillId="0" borderId="1" xfId="1" applyFont="1" applyFill="1" applyBorder="1" applyAlignment="1" applyProtection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vertical="center" wrapText="1"/>
    </xf>
    <xf numFmtId="166" fontId="29" fillId="4" borderId="1" xfId="1" applyNumberFormat="1" applyFont="1" applyFill="1" applyBorder="1" applyProtection="1">
      <protection locked="0"/>
    </xf>
    <xf numFmtId="0" fontId="35" fillId="4" borderId="7" xfId="1" applyFont="1" applyFill="1" applyBorder="1" applyAlignment="1" applyProtection="1">
      <alignment horizontal="center" vertical="center"/>
    </xf>
    <xf numFmtId="0" fontId="36" fillId="4" borderId="1" xfId="1" applyFont="1" applyFill="1" applyBorder="1" applyAlignment="1" applyProtection="1">
      <alignment horizontal="center" vertical="center" wrapText="1"/>
    </xf>
    <xf numFmtId="166" fontId="37" fillId="4" borderId="1" xfId="1" applyNumberFormat="1" applyFont="1" applyFill="1" applyBorder="1" applyProtection="1"/>
    <xf numFmtId="0" fontId="38" fillId="4" borderId="1" xfId="0" applyFont="1" applyFill="1" applyBorder="1"/>
    <xf numFmtId="0" fontId="38" fillId="4" borderId="5" xfId="0" applyFont="1" applyFill="1" applyBorder="1"/>
    <xf numFmtId="0" fontId="38" fillId="4" borderId="0" xfId="0" applyFont="1" applyFill="1" applyBorder="1"/>
    <xf numFmtId="0" fontId="16" fillId="4" borderId="7" xfId="1" applyFont="1" applyFill="1" applyBorder="1" applyAlignment="1" applyProtection="1">
      <alignment horizontal="center" vertical="center"/>
    </xf>
    <xf numFmtId="0" fontId="13" fillId="4" borderId="1" xfId="1" applyFont="1" applyFill="1" applyBorder="1" applyAlignment="1" applyProtection="1">
      <alignment horizontal="center" vertical="center" wrapText="1"/>
    </xf>
    <xf numFmtId="166" fontId="29" fillId="4" borderId="1" xfId="1" applyNumberFormat="1" applyFont="1" applyFill="1" applyBorder="1" applyProtection="1"/>
    <xf numFmtId="166" fontId="12" fillId="4" borderId="5" xfId="0" applyNumberFormat="1" applyFont="1" applyFill="1" applyBorder="1"/>
    <xf numFmtId="0" fontId="0" fillId="4" borderId="0" xfId="0" applyFill="1" applyBorder="1"/>
    <xf numFmtId="0" fontId="0" fillId="4" borderId="1" xfId="0" applyFill="1" applyBorder="1"/>
    <xf numFmtId="0" fontId="3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166" fontId="13" fillId="4" borderId="5" xfId="0" applyNumberFormat="1" applyFont="1" applyFill="1" applyBorder="1"/>
    <xf numFmtId="0" fontId="1" fillId="4" borderId="0" xfId="0" applyFont="1" applyFill="1"/>
    <xf numFmtId="0" fontId="1" fillId="4" borderId="0" xfId="0" applyFont="1" applyFill="1" applyBorder="1"/>
    <xf numFmtId="166" fontId="13" fillId="7" borderId="5" xfId="0" applyNumberFormat="1" applyFont="1" applyFill="1" applyBorder="1"/>
    <xf numFmtId="0" fontId="1" fillId="7" borderId="0" xfId="0" applyFont="1" applyFill="1"/>
    <xf numFmtId="0" fontId="1" fillId="7" borderId="0" xfId="0" applyFont="1" applyFill="1" applyBorder="1"/>
    <xf numFmtId="167" fontId="41" fillId="4" borderId="1" xfId="1" applyNumberFormat="1" applyFont="1" applyFill="1" applyBorder="1" applyProtection="1"/>
    <xf numFmtId="167" fontId="41" fillId="0" borderId="1" xfId="1" applyNumberFormat="1" applyFont="1" applyFill="1" applyBorder="1" applyProtection="1"/>
    <xf numFmtId="167" fontId="41" fillId="0" borderId="1" xfId="1" applyNumberFormat="1" applyFont="1" applyFill="1" applyBorder="1" applyProtection="1">
      <protection locked="0"/>
    </xf>
    <xf numFmtId="167" fontId="42" fillId="0" borderId="1" xfId="1" applyNumberFormat="1" applyFont="1" applyFill="1" applyBorder="1" applyProtection="1"/>
    <xf numFmtId="167" fontId="41" fillId="0" borderId="1" xfId="0" applyNumberFormat="1" applyFont="1" applyFill="1" applyBorder="1"/>
    <xf numFmtId="167" fontId="42" fillId="0" borderId="1" xfId="0" applyNumberFormat="1" applyFont="1" applyFill="1" applyBorder="1"/>
    <xf numFmtId="49" fontId="43" fillId="0" borderId="1" xfId="1" applyNumberFormat="1" applyFont="1" applyFill="1" applyBorder="1" applyAlignment="1" applyProtection="1">
      <alignment horizontal="center" vertical="center" wrapText="1"/>
    </xf>
    <xf numFmtId="166" fontId="30" fillId="0" borderId="1" xfId="0" applyNumberFormat="1" applyFont="1" applyFill="1" applyBorder="1"/>
    <xf numFmtId="166" fontId="29" fillId="4" borderId="1" xfId="0" applyNumberFormat="1" applyFont="1" applyFill="1" applyBorder="1" applyAlignment="1">
      <alignment horizontal="right"/>
    </xf>
    <xf numFmtId="0" fontId="25" fillId="4" borderId="7" xfId="1" applyFont="1" applyFill="1" applyBorder="1" applyAlignment="1" applyProtection="1">
      <alignment horizontal="center" vertical="center"/>
    </xf>
    <xf numFmtId="0" fontId="21" fillId="4" borderId="1" xfId="1" applyFont="1" applyFill="1" applyBorder="1" applyAlignment="1" applyProtection="1">
      <alignment horizontal="center" vertical="center" wrapText="1"/>
    </xf>
    <xf numFmtId="0" fontId="23" fillId="4" borderId="1" xfId="0" applyFont="1" applyFill="1" applyBorder="1"/>
    <xf numFmtId="0" fontId="23" fillId="4" borderId="5" xfId="0" applyFont="1" applyFill="1" applyBorder="1"/>
    <xf numFmtId="0" fontId="23" fillId="4" borderId="0" xfId="0" applyFont="1" applyFill="1" applyBorder="1"/>
    <xf numFmtId="0" fontId="17" fillId="0" borderId="7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wrapText="1"/>
    </xf>
    <xf numFmtId="0" fontId="9" fillId="4" borderId="0" xfId="0" applyFont="1" applyFill="1" applyBorder="1"/>
    <xf numFmtId="0" fontId="5" fillId="0" borderId="0" xfId="1" applyFont="1" applyFill="1" applyProtection="1"/>
    <xf numFmtId="0" fontId="4" fillId="0" borderId="0" xfId="1" applyFont="1" applyFill="1" applyProtection="1"/>
    <xf numFmtId="0" fontId="16" fillId="4" borderId="1" xfId="1" applyFont="1" applyFill="1" applyBorder="1" applyAlignment="1" applyProtection="1">
      <alignment horizontal="center" vertical="center" wrapText="1"/>
    </xf>
    <xf numFmtId="0" fontId="0" fillId="4" borderId="5" xfId="0" applyFill="1" applyBorder="1"/>
    <xf numFmtId="0" fontId="18" fillId="4" borderId="7" xfId="1" applyFont="1" applyFill="1" applyBorder="1" applyAlignment="1" applyProtection="1">
      <alignment horizontal="center" vertical="center"/>
    </xf>
    <xf numFmtId="0" fontId="17" fillId="4" borderId="1" xfId="1" applyFont="1" applyFill="1" applyBorder="1" applyAlignment="1" applyProtection="1">
      <alignment horizontal="center" vertical="center" wrapText="1"/>
    </xf>
    <xf numFmtId="0" fontId="19" fillId="4" borderId="7" xfId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0" fillId="0" borderId="5" xfId="0" applyFill="1" applyBorder="1"/>
    <xf numFmtId="0" fontId="0" fillId="0" borderId="0" xfId="0" applyFill="1" applyBorder="1"/>
    <xf numFmtId="166" fontId="30" fillId="0" borderId="1" xfId="1" applyNumberFormat="1" applyFont="1" applyFill="1" applyBorder="1" applyProtection="1">
      <protection locked="0"/>
    </xf>
    <xf numFmtId="0" fontId="16" fillId="0" borderId="1" xfId="0" applyFont="1" applyFill="1" applyBorder="1" applyAlignment="1">
      <alignment wrapText="1"/>
    </xf>
    <xf numFmtId="0" fontId="47" fillId="0" borderId="0" xfId="1" applyFont="1" applyFill="1" applyBorder="1" applyAlignment="1" applyProtection="1">
      <alignment horizontal="center" wrapText="1"/>
    </xf>
    <xf numFmtId="0" fontId="49" fillId="0" borderId="0" xfId="0" applyFont="1" applyFill="1" applyBorder="1" applyAlignment="1"/>
    <xf numFmtId="0" fontId="50" fillId="0" borderId="0" xfId="1" applyFont="1" applyFill="1" applyBorder="1" applyProtection="1"/>
    <xf numFmtId="0" fontId="0" fillId="2" borderId="8" xfId="0" applyFill="1" applyBorder="1"/>
    <xf numFmtId="0" fontId="0" fillId="2" borderId="9" xfId="0" applyFill="1" applyBorder="1"/>
    <xf numFmtId="0" fontId="38" fillId="4" borderId="9" xfId="0" applyFont="1" applyFill="1" applyBorder="1"/>
    <xf numFmtId="0" fontId="0" fillId="4" borderId="9" xfId="0" applyFill="1" applyBorder="1"/>
    <xf numFmtId="0" fontId="1" fillId="5" borderId="9" xfId="0" applyFont="1" applyFill="1" applyBorder="1"/>
    <xf numFmtId="0" fontId="1" fillId="2" borderId="9" xfId="0" applyFont="1" applyFill="1" applyBorder="1"/>
    <xf numFmtId="0" fontId="23" fillId="4" borderId="9" xfId="0" applyFont="1" applyFill="1" applyBorder="1"/>
    <xf numFmtId="0" fontId="0" fillId="0" borderId="9" xfId="0" applyFill="1" applyBorder="1"/>
    <xf numFmtId="0" fontId="24" fillId="2" borderId="9" xfId="0" applyFont="1" applyFill="1" applyBorder="1"/>
    <xf numFmtId="166" fontId="13" fillId="0" borderId="9" xfId="1" applyNumberFormat="1" applyFont="1" applyBorder="1" applyProtection="1"/>
    <xf numFmtId="166" fontId="12" fillId="0" borderId="9" xfId="1" applyNumberFormat="1" applyFont="1" applyBorder="1" applyProtection="1"/>
    <xf numFmtId="166" fontId="12" fillId="4" borderId="9" xfId="1" applyNumberFormat="1" applyFont="1" applyFill="1" applyBorder="1" applyProtection="1"/>
    <xf numFmtId="166" fontId="13" fillId="5" borderId="9" xfId="1" applyNumberFormat="1" applyFont="1" applyFill="1" applyBorder="1" applyProtection="1"/>
    <xf numFmtId="166" fontId="12" fillId="2" borderId="9" xfId="1" applyNumberFormat="1" applyFont="1" applyFill="1" applyBorder="1" applyProtection="1"/>
    <xf numFmtId="166" fontId="13" fillId="6" borderId="9" xfId="1" applyNumberFormat="1" applyFont="1" applyFill="1" applyBorder="1" applyProtection="1"/>
    <xf numFmtId="166" fontId="13" fillId="4" borderId="9" xfId="1" applyNumberFormat="1" applyFont="1" applyFill="1" applyBorder="1" applyProtection="1"/>
    <xf numFmtId="166" fontId="16" fillId="2" borderId="9" xfId="1" applyNumberFormat="1" applyFont="1" applyFill="1" applyBorder="1" applyProtection="1"/>
    <xf numFmtId="166" fontId="13" fillId="7" borderId="9" xfId="1" applyNumberFormat="1" applyFont="1" applyFill="1" applyBorder="1" applyProtection="1"/>
    <xf numFmtId="166" fontId="8" fillId="0" borderId="5" xfId="1" applyNumberFormat="1" applyFont="1" applyFill="1" applyBorder="1" applyAlignment="1" applyProtection="1">
      <alignment horizontal="center" vertical="center" textRotation="90" wrapText="1"/>
    </xf>
    <xf numFmtId="166" fontId="37" fillId="4" borderId="5" xfId="0" applyNumberFormat="1" applyFont="1" applyFill="1" applyBorder="1"/>
    <xf numFmtId="166" fontId="29" fillId="4" borderId="5" xfId="0" applyNumberFormat="1" applyFont="1" applyFill="1" applyBorder="1"/>
    <xf numFmtId="166" fontId="29" fillId="0" borderId="5" xfId="0" applyNumberFormat="1" applyFont="1" applyFill="1" applyBorder="1"/>
    <xf numFmtId="166" fontId="30" fillId="0" borderId="5" xfId="0" applyNumberFormat="1" applyFont="1" applyFill="1" applyBorder="1"/>
    <xf numFmtId="0" fontId="39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6" fontId="31" fillId="7" borderId="4" xfId="0" applyNumberFormat="1" applyFont="1" applyFill="1" applyBorder="1" applyAlignment="1">
      <alignment horizontal="right"/>
    </xf>
    <xf numFmtId="166" fontId="31" fillId="7" borderId="4" xfId="1" applyNumberFormat="1" applyFont="1" applyFill="1" applyBorder="1" applyProtection="1"/>
    <xf numFmtId="166" fontId="31" fillId="7" borderId="10" xfId="0" applyNumberFormat="1" applyFont="1" applyFill="1" applyBorder="1"/>
    <xf numFmtId="0" fontId="1" fillId="4" borderId="9" xfId="0" applyFont="1" applyFill="1" applyBorder="1"/>
    <xf numFmtId="0" fontId="1" fillId="4" borderId="5" xfId="0" applyFont="1" applyFill="1" applyBorder="1"/>
    <xf numFmtId="0" fontId="1" fillId="4" borderId="1" xfId="0" applyFont="1" applyFill="1" applyBorder="1"/>
    <xf numFmtId="166" fontId="14" fillId="4" borderId="5" xfId="0" applyNumberFormat="1" applyFont="1" applyFill="1" applyBorder="1"/>
    <xf numFmtId="166" fontId="21" fillId="7" borderId="9" xfId="1" applyNumberFormat="1" applyFont="1" applyFill="1" applyBorder="1" applyProtection="1"/>
    <xf numFmtId="166" fontId="21" fillId="7" borderId="5" xfId="0" applyNumberFormat="1" applyFont="1" applyFill="1" applyBorder="1"/>
    <xf numFmtId="0" fontId="22" fillId="7" borderId="0" xfId="0" applyFont="1" applyFill="1" applyBorder="1"/>
    <xf numFmtId="0" fontId="22" fillId="7" borderId="1" xfId="0" applyFont="1" applyFill="1" applyBorder="1"/>
    <xf numFmtId="166" fontId="29" fillId="7" borderId="4" xfId="1" applyNumberFormat="1" applyFont="1" applyFill="1" applyBorder="1" applyProtection="1">
      <protection locked="0"/>
    </xf>
    <xf numFmtId="166" fontId="29" fillId="7" borderId="4" xfId="1" applyNumberFormat="1" applyFont="1" applyFill="1" applyBorder="1" applyProtection="1"/>
    <xf numFmtId="166" fontId="29" fillId="7" borderId="10" xfId="0" applyNumberFormat="1" applyFont="1" applyFill="1" applyBorder="1"/>
    <xf numFmtId="167" fontId="29" fillId="4" borderId="1" xfId="0" applyNumberFormat="1" applyFont="1" applyFill="1" applyBorder="1"/>
    <xf numFmtId="2" fontId="29" fillId="0" borderId="1" xfId="0" applyNumberFormat="1" applyFont="1" applyFill="1" applyBorder="1"/>
    <xf numFmtId="167" fontId="29" fillId="0" borderId="1" xfId="0" applyNumberFormat="1" applyFont="1" applyFill="1" applyBorder="1"/>
    <xf numFmtId="167" fontId="31" fillId="7" borderId="4" xfId="0" applyNumberFormat="1" applyFont="1" applyFill="1" applyBorder="1" applyAlignment="1">
      <alignment horizontal="center"/>
    </xf>
    <xf numFmtId="0" fontId="16" fillId="0" borderId="11" xfId="1" applyFont="1" applyFill="1" applyBorder="1" applyAlignment="1" applyProtection="1">
      <alignment horizontal="center" vertical="center"/>
    </xf>
    <xf numFmtId="0" fontId="16" fillId="2" borderId="1" xfId="1" applyFont="1" applyFill="1" applyBorder="1" applyAlignment="1" applyProtection="1">
      <alignment vertical="center" wrapText="1"/>
    </xf>
    <xf numFmtId="0" fontId="16" fillId="8" borderId="7" xfId="1" applyFont="1" applyFill="1" applyBorder="1" applyAlignment="1" applyProtection="1">
      <alignment horizontal="center" vertical="center"/>
    </xf>
    <xf numFmtId="0" fontId="18" fillId="8" borderId="1" xfId="1" applyFont="1" applyFill="1" applyBorder="1" applyAlignment="1" applyProtection="1">
      <alignment vertical="center" wrapText="1"/>
    </xf>
    <xf numFmtId="166" fontId="29" fillId="8" borderId="1" xfId="1" applyNumberFormat="1" applyFont="1" applyFill="1" applyBorder="1" applyProtection="1"/>
    <xf numFmtId="166" fontId="29" fillId="8" borderId="5" xfId="0" applyNumberFormat="1" applyFont="1" applyFill="1" applyBorder="1"/>
    <xf numFmtId="0" fontId="16" fillId="9" borderId="7" xfId="1" applyFont="1" applyFill="1" applyBorder="1" applyAlignment="1" applyProtection="1">
      <alignment horizontal="center" vertical="center"/>
    </xf>
    <xf numFmtId="0" fontId="17" fillId="9" borderId="1" xfId="1" applyFont="1" applyFill="1" applyBorder="1" applyAlignment="1" applyProtection="1">
      <alignment vertical="center" wrapText="1"/>
    </xf>
    <xf numFmtId="166" fontId="29" fillId="9" borderId="1" xfId="1" applyNumberFormat="1" applyFont="1" applyFill="1" applyBorder="1" applyProtection="1"/>
    <xf numFmtId="166" fontId="29" fillId="9" borderId="1" xfId="1" applyNumberFormat="1" applyFont="1" applyFill="1" applyBorder="1" applyProtection="1">
      <protection locked="0"/>
    </xf>
    <xf numFmtId="167" fontId="41" fillId="9" borderId="1" xfId="1" applyNumberFormat="1" applyFont="1" applyFill="1" applyBorder="1" applyProtection="1">
      <protection locked="0"/>
    </xf>
    <xf numFmtId="166" fontId="29" fillId="9" borderId="5" xfId="0" applyNumberFormat="1" applyFont="1" applyFill="1" applyBorder="1"/>
    <xf numFmtId="0" fontId="32" fillId="0" borderId="1" xfId="1" applyFont="1" applyFill="1" applyBorder="1" applyAlignment="1" applyProtection="1">
      <alignment horizontal="center" vertical="center" wrapText="1"/>
    </xf>
    <xf numFmtId="167" fontId="29" fillId="4" borderId="1" xfId="1" applyNumberFormat="1" applyFont="1" applyFill="1" applyBorder="1" applyProtection="1"/>
    <xf numFmtId="167" fontId="29" fillId="4" borderId="1" xfId="0" applyNumberFormat="1" applyFont="1" applyFill="1" applyBorder="1" applyAlignment="1">
      <alignment horizontal="right"/>
    </xf>
    <xf numFmtId="167" fontId="29" fillId="0" borderId="1" xfId="0" applyNumberFormat="1" applyFont="1" applyFill="1" applyBorder="1" applyAlignment="1">
      <alignment horizontal="right"/>
    </xf>
    <xf numFmtId="167" fontId="29" fillId="7" borderId="4" xfId="1" applyNumberFormat="1" applyFont="1" applyFill="1" applyBorder="1" applyProtection="1">
      <protection locked="0"/>
    </xf>
    <xf numFmtId="167" fontId="29" fillId="4" borderId="1" xfId="1" applyNumberFormat="1" applyFont="1" applyFill="1" applyBorder="1" applyProtection="1">
      <protection locked="0"/>
    </xf>
    <xf numFmtId="167" fontId="29" fillId="0" borderId="1" xfId="1" applyNumberFormat="1" applyFont="1" applyFill="1" applyBorder="1" applyProtection="1"/>
    <xf numFmtId="166" fontId="29" fillId="4" borderId="1" xfId="0" applyNumberFormat="1" applyFont="1" applyFill="1" applyBorder="1"/>
    <xf numFmtId="0" fontId="16" fillId="0" borderId="1" xfId="0" applyFont="1" applyFill="1" applyBorder="1" applyAlignment="1">
      <alignment vertical="center" wrapText="1"/>
    </xf>
    <xf numFmtId="2" fontId="29" fillId="0" borderId="1" xfId="1" applyNumberFormat="1" applyFont="1" applyFill="1" applyBorder="1" applyProtection="1"/>
    <xf numFmtId="167" fontId="29" fillId="8" borderId="1" xfId="1" applyNumberFormat="1" applyFont="1" applyFill="1" applyBorder="1" applyProtection="1"/>
    <xf numFmtId="167" fontId="55" fillId="0" borderId="1" xfId="0" applyNumberFormat="1" applyFont="1" applyFill="1" applyBorder="1" applyAlignment="1">
      <alignment horizontal="right"/>
    </xf>
    <xf numFmtId="167" fontId="29" fillId="0" borderId="1" xfId="1" applyNumberFormat="1" applyFont="1" applyFill="1" applyBorder="1" applyProtection="1">
      <protection locked="0"/>
    </xf>
    <xf numFmtId="167" fontId="41" fillId="7" borderId="4" xfId="1" applyNumberFormat="1" applyFont="1" applyFill="1" applyBorder="1" applyProtection="1">
      <protection locked="0"/>
    </xf>
    <xf numFmtId="167" fontId="41" fillId="4" borderId="1" xfId="1" applyNumberFormat="1" applyFont="1" applyFill="1" applyBorder="1" applyProtection="1">
      <protection locked="0"/>
    </xf>
    <xf numFmtId="167" fontId="41" fillId="4" borderId="1" xfId="0" applyNumberFormat="1" applyFont="1" applyFill="1" applyBorder="1" applyAlignment="1">
      <alignment horizontal="right"/>
    </xf>
    <xf numFmtId="167" fontId="45" fillId="7" borderId="4" xfId="0" applyNumberFormat="1" applyFont="1" applyFill="1" applyBorder="1" applyAlignment="1">
      <alignment horizontal="center"/>
    </xf>
    <xf numFmtId="167" fontId="54" fillId="4" borderId="1" xfId="0" applyNumberFormat="1" applyFont="1" applyFill="1" applyBorder="1"/>
    <xf numFmtId="0" fontId="20" fillId="7" borderId="13" xfId="1" applyFont="1" applyFill="1" applyBorder="1" applyAlignment="1" applyProtection="1">
      <alignment horizontal="center" vertical="center" wrapText="1"/>
    </xf>
    <xf numFmtId="0" fontId="20" fillId="7" borderId="4" xfId="1" applyFont="1" applyFill="1" applyBorder="1" applyAlignment="1" applyProtection="1">
      <alignment horizontal="center" vertical="center" wrapText="1"/>
    </xf>
    <xf numFmtId="0" fontId="46" fillId="4" borderId="7" xfId="1" applyFont="1" applyFill="1" applyBorder="1" applyAlignment="1" applyProtection="1">
      <alignment horizontal="center" vertical="center" wrapText="1"/>
    </xf>
    <xf numFmtId="0" fontId="46" fillId="4" borderId="1" xfId="1" applyFont="1" applyFill="1" applyBorder="1" applyAlignment="1" applyProtection="1">
      <alignment horizontal="center" vertical="center" wrapText="1"/>
    </xf>
    <xf numFmtId="49" fontId="9" fillId="0" borderId="12" xfId="1" applyNumberFormat="1" applyFont="1" applyFill="1" applyBorder="1" applyAlignment="1" applyProtection="1">
      <alignment horizontal="center" vertical="top" textRotation="90" wrapText="1"/>
    </xf>
    <xf numFmtId="49" fontId="9" fillId="0" borderId="7" xfId="1" applyNumberFormat="1" applyFont="1" applyFill="1" applyBorder="1" applyAlignment="1" applyProtection="1">
      <alignment horizontal="center" vertical="top" textRotation="90" wrapText="1"/>
    </xf>
    <xf numFmtId="0" fontId="13" fillId="7" borderId="13" xfId="0" applyFont="1" applyFill="1" applyBorder="1" applyAlignment="1">
      <alignment horizontal="center" wrapText="1"/>
    </xf>
    <xf numFmtId="0" fontId="13" fillId="7" borderId="4" xfId="0" applyFont="1" applyFill="1" applyBorder="1" applyAlignment="1">
      <alignment horizontal="center" wrapText="1"/>
    </xf>
    <xf numFmtId="0" fontId="28" fillId="4" borderId="7" xfId="1" applyFont="1" applyFill="1" applyBorder="1" applyAlignment="1" applyProtection="1">
      <alignment horizontal="center" vertical="center" wrapText="1"/>
    </xf>
    <xf numFmtId="0" fontId="28" fillId="4" borderId="1" xfId="1" applyFont="1" applyFill="1" applyBorder="1" applyAlignment="1" applyProtection="1">
      <alignment horizontal="center" vertical="center" wrapText="1"/>
    </xf>
    <xf numFmtId="0" fontId="40" fillId="0" borderId="14" xfId="1" applyFont="1" applyFill="1" applyBorder="1" applyAlignment="1" applyProtection="1">
      <alignment horizontal="center" vertical="center"/>
    </xf>
    <xf numFmtId="0" fontId="40" fillId="0" borderId="3" xfId="1" applyFont="1" applyFill="1" applyBorder="1" applyAlignment="1" applyProtection="1">
      <alignment horizontal="center" vertical="center"/>
    </xf>
    <xf numFmtId="0" fontId="40" fillId="0" borderId="15" xfId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51" fillId="0" borderId="0" xfId="1" applyFont="1" applyAlignment="1" applyProtection="1">
      <alignment horizontal="center"/>
    </xf>
    <xf numFmtId="0" fontId="47" fillId="0" borderId="0" xfId="1" applyFont="1" applyFill="1" applyBorder="1" applyAlignment="1" applyProtection="1">
      <alignment horizontal="center" wrapText="1"/>
    </xf>
    <xf numFmtId="0" fontId="49" fillId="0" borderId="0" xfId="0" applyFont="1" applyFill="1" applyBorder="1" applyAlignment="1"/>
    <xf numFmtId="0" fontId="9" fillId="0" borderId="2" xfId="0" applyFont="1" applyFill="1" applyBorder="1" applyAlignment="1" applyProtection="1">
      <alignment horizontal="center" vertical="center" wrapText="1"/>
    </xf>
    <xf numFmtId="0" fontId="43" fillId="0" borderId="2" xfId="0" applyFont="1" applyFill="1" applyBorder="1" applyAlignment="1" applyProtection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0" fillId="2" borderId="7" xfId="1" applyFont="1" applyFill="1" applyBorder="1" applyAlignment="1" applyProtection="1">
      <alignment horizontal="center" vertical="center" wrapText="1"/>
    </xf>
    <xf numFmtId="0" fontId="40" fillId="2" borderId="1" xfId="1" applyFont="1" applyFill="1" applyBorder="1" applyAlignment="1" applyProtection="1">
      <alignment horizontal="center" vertical="center" wrapText="1"/>
    </xf>
    <xf numFmtId="0" fontId="40" fillId="2" borderId="5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wrapText="1"/>
    </xf>
    <xf numFmtId="0" fontId="53" fillId="0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_ZV1PIV98" xfId="1"/>
    <cellStyle name="Тысячи [0]_Розподіл (2)" xfId="2"/>
    <cellStyle name="Тысячи_Розподіл (2)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EC273"/>
  <sheetViews>
    <sheetView tabSelected="1" view="pageBreakPreview" zoomScale="21" zoomScaleNormal="100" zoomScaleSheetLayoutView="21" workbookViewId="0">
      <pane xSplit="2" ySplit="5" topLeftCell="E40" activePane="bottomRight" state="frozen"/>
      <selection pane="topRight" activeCell="C1" sqref="C1"/>
      <selection pane="bottomLeft" activeCell="A5" sqref="A5"/>
      <selection pane="bottomRight" activeCell="BL42" sqref="BL42"/>
    </sheetView>
  </sheetViews>
  <sheetFormatPr defaultRowHeight="15.75"/>
  <cols>
    <col min="1" max="1" width="63.7109375" style="1" customWidth="1"/>
    <col min="2" max="2" width="157.140625" style="1" customWidth="1"/>
    <col min="3" max="3" width="114.28515625" style="1" customWidth="1"/>
    <col min="4" max="4" width="109.42578125" style="1" customWidth="1"/>
    <col min="5" max="5" width="121.42578125" style="5" customWidth="1"/>
    <col min="6" max="6" width="100.140625" style="8" customWidth="1"/>
    <col min="7" max="7" width="97.28515625" style="6" customWidth="1"/>
    <col min="8" max="8" width="103.28515625" style="1" customWidth="1"/>
    <col min="9" max="9" width="73.5703125" style="1" customWidth="1"/>
    <col min="10" max="10" width="75.5703125" style="4" customWidth="1"/>
    <col min="11" max="11" width="14.140625" hidden="1" customWidth="1"/>
    <col min="12" max="27" width="9.140625" hidden="1" customWidth="1"/>
    <col min="28" max="28" width="6.85546875" hidden="1" customWidth="1"/>
    <col min="29" max="60" width="9.140625" hidden="1" customWidth="1"/>
    <col min="61" max="62" width="20.42578125" hidden="1" customWidth="1"/>
    <col min="63" max="63" width="9.140625" hidden="1" customWidth="1"/>
    <col min="64" max="64" width="5.140625" customWidth="1"/>
    <col min="65" max="65" width="2.28515625" customWidth="1"/>
    <col min="66" max="66" width="6.85546875" customWidth="1"/>
  </cols>
  <sheetData>
    <row r="1" spans="1:133" ht="98.25" customHeight="1">
      <c r="E1" s="106"/>
      <c r="F1" s="107"/>
      <c r="G1" s="107"/>
      <c r="I1" s="213" t="s">
        <v>41</v>
      </c>
      <c r="J1" s="213"/>
    </row>
    <row r="2" spans="1:133" ht="198" customHeight="1">
      <c r="A2" s="214" t="s">
        <v>60</v>
      </c>
      <c r="B2" s="214"/>
      <c r="C2" s="214"/>
      <c r="D2" s="214"/>
      <c r="E2" s="214"/>
      <c r="F2" s="214"/>
      <c r="G2" s="214"/>
      <c r="H2" s="214"/>
      <c r="I2" s="214"/>
      <c r="J2" s="2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1:133" ht="174" customHeight="1" thickBot="1">
      <c r="A3" s="120"/>
      <c r="B3" s="118"/>
      <c r="C3" s="118"/>
      <c r="D3" s="222" t="s">
        <v>65</v>
      </c>
      <c r="E3" s="223"/>
      <c r="F3" s="223"/>
      <c r="G3" s="118"/>
      <c r="H3" s="118"/>
      <c r="I3" s="118"/>
      <c r="J3" s="11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133" s="12" customFormat="1" ht="132" customHeight="1">
      <c r="A4" s="198" t="s">
        <v>0</v>
      </c>
      <c r="B4" s="209" t="s">
        <v>1</v>
      </c>
      <c r="C4" s="216" t="s">
        <v>43</v>
      </c>
      <c r="D4" s="216"/>
      <c r="E4" s="217" t="s">
        <v>35</v>
      </c>
      <c r="F4" s="218"/>
      <c r="G4" s="216" t="s">
        <v>36</v>
      </c>
      <c r="H4" s="216"/>
      <c r="I4" s="207" t="s">
        <v>14</v>
      </c>
      <c r="J4" s="208"/>
      <c r="K4" s="121"/>
      <c r="L4" s="30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</row>
    <row r="5" spans="1:133" s="14" customFormat="1" ht="330.75" customHeight="1" thickBot="1">
      <c r="A5" s="199"/>
      <c r="B5" s="210"/>
      <c r="C5" s="43" t="s">
        <v>59</v>
      </c>
      <c r="D5" s="43" t="s">
        <v>64</v>
      </c>
      <c r="E5" s="95" t="s">
        <v>66</v>
      </c>
      <c r="F5" s="44" t="s">
        <v>61</v>
      </c>
      <c r="G5" s="43" t="s">
        <v>62</v>
      </c>
      <c r="H5" s="44" t="s">
        <v>2</v>
      </c>
      <c r="I5" s="43" t="s">
        <v>63</v>
      </c>
      <c r="J5" s="139" t="s">
        <v>2</v>
      </c>
      <c r="K5" s="122"/>
      <c r="L5" s="31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</row>
    <row r="6" spans="1:133" s="13" customFormat="1" ht="198" customHeight="1">
      <c r="A6" s="219"/>
      <c r="B6" s="220"/>
      <c r="C6" s="220"/>
      <c r="D6" s="220"/>
      <c r="E6" s="220"/>
      <c r="F6" s="220"/>
      <c r="G6" s="220"/>
      <c r="H6" s="220"/>
      <c r="I6" s="220"/>
      <c r="J6" s="221"/>
      <c r="K6" s="122"/>
      <c r="L6" s="3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</row>
    <row r="7" spans="1:133" s="72" customFormat="1" ht="247.5" customHeight="1">
      <c r="A7" s="69">
        <v>10000000</v>
      </c>
      <c r="B7" s="70" t="s">
        <v>3</v>
      </c>
      <c r="C7" s="71">
        <f>+C8+C16+C12+C11</f>
        <v>169120</v>
      </c>
      <c r="D7" s="71">
        <f t="shared" ref="D7:F7" si="0">+D8+D16+D12+D11</f>
        <v>23912.699999999997</v>
      </c>
      <c r="E7" s="71">
        <f t="shared" si="0"/>
        <v>26309.487000000001</v>
      </c>
      <c r="F7" s="71">
        <f t="shared" si="0"/>
        <v>20203.537000000004</v>
      </c>
      <c r="G7" s="71">
        <f>+G8+G12+G16</f>
        <v>2396.7460000000015</v>
      </c>
      <c r="H7" s="71">
        <f t="shared" ref="H7:H42" si="1">E7-F7</f>
        <v>6105.9499999999971</v>
      </c>
      <c r="I7" s="71">
        <f>+E7/D7*100</f>
        <v>110.02307142229864</v>
      </c>
      <c r="J7" s="140">
        <f t="shared" ref="J7:J21" si="2">+E7/F7*100</f>
        <v>130.22218337313905</v>
      </c>
      <c r="K7" s="123"/>
      <c r="L7" s="73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</row>
    <row r="8" spans="1:133" s="80" customFormat="1" ht="313.5" customHeight="1">
      <c r="A8" s="75">
        <v>11000000</v>
      </c>
      <c r="B8" s="108" t="s">
        <v>33</v>
      </c>
      <c r="C8" s="77">
        <f>+C9+C10</f>
        <v>136028.5</v>
      </c>
      <c r="D8" s="77">
        <f>+D9+D10</f>
        <v>18981.599999999999</v>
      </c>
      <c r="E8" s="177">
        <f>+E9+E10</f>
        <v>21071.257000000001</v>
      </c>
      <c r="F8" s="77">
        <f>+F9+F10</f>
        <v>15151.119000000001</v>
      </c>
      <c r="G8" s="77">
        <f>+G9+G10</f>
        <v>2089.657000000002</v>
      </c>
      <c r="H8" s="77">
        <f t="shared" si="1"/>
        <v>5920.1380000000008</v>
      </c>
      <c r="I8" s="77">
        <f>+E8/D8*100</f>
        <v>111.00885594470435</v>
      </c>
      <c r="J8" s="141">
        <f t="shared" si="2"/>
        <v>139.07393242703725</v>
      </c>
      <c r="K8" s="124"/>
      <c r="L8" s="10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</row>
    <row r="9" spans="1:133" s="25" customFormat="1" ht="256.5" customHeight="1">
      <c r="A9" s="45">
        <v>11010000</v>
      </c>
      <c r="B9" s="56" t="s">
        <v>25</v>
      </c>
      <c r="C9" s="61">
        <v>135873.5</v>
      </c>
      <c r="D9" s="61">
        <v>18981.599999999999</v>
      </c>
      <c r="E9" s="91">
        <v>21066.807000000001</v>
      </c>
      <c r="F9" s="61">
        <v>15069.519</v>
      </c>
      <c r="G9" s="60">
        <f>E9-D9</f>
        <v>2085.2070000000022</v>
      </c>
      <c r="H9" s="60">
        <f>E9-F9</f>
        <v>5997.2880000000005</v>
      </c>
      <c r="I9" s="60">
        <f>+E9/D9*100</f>
        <v>110.98541218864585</v>
      </c>
      <c r="J9" s="142">
        <f t="shared" si="2"/>
        <v>139.79747462410711</v>
      </c>
      <c r="K9" s="125"/>
      <c r="L9" s="32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</row>
    <row r="10" spans="1:133" s="9" customFormat="1" ht="315.75" customHeight="1">
      <c r="A10" s="45">
        <v>11020200</v>
      </c>
      <c r="B10" s="56" t="s">
        <v>10</v>
      </c>
      <c r="C10" s="182">
        <v>155</v>
      </c>
      <c r="D10" s="188"/>
      <c r="E10" s="91">
        <v>4.45</v>
      </c>
      <c r="F10" s="61">
        <v>81.599999999999994</v>
      </c>
      <c r="G10" s="60">
        <f t="shared" ref="G10:G42" si="3">E10-D10</f>
        <v>4.45</v>
      </c>
      <c r="H10" s="60">
        <f t="shared" si="1"/>
        <v>-77.149999999999991</v>
      </c>
      <c r="I10" s="60"/>
      <c r="J10" s="142">
        <f t="shared" si="2"/>
        <v>5.4534313725490202</v>
      </c>
      <c r="K10" s="126"/>
      <c r="L10" s="33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</row>
    <row r="11" spans="1:133" s="9" customFormat="1" ht="315.75" customHeight="1">
      <c r="A11" s="45">
        <v>13010200</v>
      </c>
      <c r="B11" s="56" t="s">
        <v>58</v>
      </c>
      <c r="C11" s="60"/>
      <c r="D11" s="61"/>
      <c r="E11" s="91">
        <v>4.1000000000000002E-2</v>
      </c>
      <c r="F11" s="61"/>
      <c r="G11" s="60">
        <f t="shared" si="3"/>
        <v>4.1000000000000002E-2</v>
      </c>
      <c r="H11" s="60">
        <f t="shared" si="1"/>
        <v>4.1000000000000002E-2</v>
      </c>
      <c r="I11" s="60"/>
      <c r="J11" s="142"/>
      <c r="K11" s="126"/>
      <c r="L11" s="33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</row>
    <row r="12" spans="1:133" s="9" customFormat="1" ht="252" customHeight="1">
      <c r="A12" s="166">
        <v>14000000</v>
      </c>
      <c r="B12" s="167" t="s">
        <v>54</v>
      </c>
      <c r="C12" s="168">
        <f>C13+C14+C15</f>
        <v>8700</v>
      </c>
      <c r="D12" s="168">
        <f t="shared" ref="D12:F12" si="4">D13+D14+D15</f>
        <v>1240</v>
      </c>
      <c r="E12" s="186">
        <f t="shared" si="4"/>
        <v>307.26100000000002</v>
      </c>
      <c r="F12" s="168">
        <f t="shared" si="4"/>
        <v>1082.2049999999999</v>
      </c>
      <c r="G12" s="168">
        <f t="shared" si="3"/>
        <v>-932.73900000000003</v>
      </c>
      <c r="H12" s="168">
        <f t="shared" si="1"/>
        <v>-774.94399999999996</v>
      </c>
      <c r="I12" s="168">
        <f t="shared" ref="I12:I19" si="5">+E12/D12*100</f>
        <v>24.779112903225808</v>
      </c>
      <c r="J12" s="169">
        <f t="shared" si="2"/>
        <v>28.392125336696839</v>
      </c>
      <c r="K12" s="126"/>
      <c r="L12" s="33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</row>
    <row r="13" spans="1:133" s="9" customFormat="1" ht="289.5" customHeight="1">
      <c r="A13" s="45">
        <v>14021900</v>
      </c>
      <c r="B13" s="165" t="s">
        <v>55</v>
      </c>
      <c r="C13" s="60">
        <v>1050</v>
      </c>
      <c r="D13" s="61">
        <v>160</v>
      </c>
      <c r="E13" s="91"/>
      <c r="F13" s="61"/>
      <c r="G13" s="60">
        <f t="shared" si="3"/>
        <v>-160</v>
      </c>
      <c r="H13" s="172">
        <f t="shared" si="1"/>
        <v>0</v>
      </c>
      <c r="I13" s="172">
        <f t="shared" si="5"/>
        <v>0</v>
      </c>
      <c r="J13" s="175"/>
      <c r="K13" s="126"/>
      <c r="L13" s="33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</row>
    <row r="14" spans="1:133" s="9" customFormat="1" ht="282" customHeight="1">
      <c r="A14" s="45">
        <v>14031900</v>
      </c>
      <c r="B14" s="165" t="s">
        <v>56</v>
      </c>
      <c r="C14" s="60">
        <v>4350</v>
      </c>
      <c r="D14" s="61">
        <v>720</v>
      </c>
      <c r="E14" s="91"/>
      <c r="F14" s="61"/>
      <c r="G14" s="60">
        <f t="shared" si="3"/>
        <v>-720</v>
      </c>
      <c r="H14" s="172">
        <f t="shared" si="1"/>
        <v>0</v>
      </c>
      <c r="I14" s="172">
        <f t="shared" si="5"/>
        <v>0</v>
      </c>
      <c r="J14" s="175"/>
      <c r="K14" s="126"/>
      <c r="L14" s="3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</row>
    <row r="15" spans="1:133" s="151" customFormat="1" ht="376.5" customHeight="1">
      <c r="A15" s="170">
        <v>14040000</v>
      </c>
      <c r="B15" s="171" t="s">
        <v>16</v>
      </c>
      <c r="C15" s="172">
        <v>3300</v>
      </c>
      <c r="D15" s="173">
        <v>360</v>
      </c>
      <c r="E15" s="174">
        <v>307.26100000000002</v>
      </c>
      <c r="F15" s="173">
        <v>1082.2049999999999</v>
      </c>
      <c r="G15" s="172">
        <f t="shared" si="3"/>
        <v>-52.738999999999976</v>
      </c>
      <c r="H15" s="172">
        <f t="shared" si="1"/>
        <v>-774.94399999999996</v>
      </c>
      <c r="I15" s="172">
        <f t="shared" si="5"/>
        <v>85.350277777777777</v>
      </c>
      <c r="J15" s="175">
        <f t="shared" si="2"/>
        <v>28.392125336696839</v>
      </c>
      <c r="K15" s="149"/>
      <c r="L15" s="150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</row>
    <row r="16" spans="1:133" s="100" customFormat="1" ht="219" customHeight="1">
      <c r="A16" s="98">
        <v>18000000</v>
      </c>
      <c r="B16" s="99" t="s">
        <v>17</v>
      </c>
      <c r="C16" s="77">
        <f>C17+C21+C22+C23</f>
        <v>24391.5</v>
      </c>
      <c r="D16" s="77">
        <f>D17+D21+D22+D23</f>
        <v>3691.1000000000004</v>
      </c>
      <c r="E16" s="89">
        <f>E17+E21+E22+E23</f>
        <v>4930.9279999999999</v>
      </c>
      <c r="F16" s="77">
        <f>F17+F21+F22+F23</f>
        <v>3970.2129999999997</v>
      </c>
      <c r="G16" s="77">
        <f t="shared" si="3"/>
        <v>1239.8279999999995</v>
      </c>
      <c r="H16" s="77">
        <f t="shared" si="1"/>
        <v>960.71500000000015</v>
      </c>
      <c r="I16" s="77">
        <f t="shared" si="5"/>
        <v>133.5896616184877</v>
      </c>
      <c r="J16" s="141">
        <f t="shared" si="2"/>
        <v>124.19807199261098</v>
      </c>
      <c r="K16" s="127"/>
      <c r="L16" s="101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</row>
    <row r="17" spans="1:133" s="80" customFormat="1" ht="249" customHeight="1">
      <c r="A17" s="110">
        <v>18010000</v>
      </c>
      <c r="B17" s="108" t="s">
        <v>37</v>
      </c>
      <c r="C17" s="77">
        <f>C18+C19+C20</f>
        <v>11537</v>
      </c>
      <c r="D17" s="77">
        <f>D18+D19+D20</f>
        <v>1680.2</v>
      </c>
      <c r="E17" s="89">
        <f>E18+E19+E20</f>
        <v>1472.7689999999998</v>
      </c>
      <c r="F17" s="77">
        <f>F18+F19+F20</f>
        <v>1392.2859999999998</v>
      </c>
      <c r="G17" s="77">
        <f t="shared" si="3"/>
        <v>-207.43100000000027</v>
      </c>
      <c r="H17" s="77">
        <f t="shared" si="1"/>
        <v>80.482999999999947</v>
      </c>
      <c r="I17" s="77">
        <f t="shared" si="5"/>
        <v>87.654386382573492</v>
      </c>
      <c r="J17" s="141">
        <f t="shared" si="2"/>
        <v>105.78063702428955</v>
      </c>
      <c r="K17" s="124"/>
      <c r="L17" s="10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</row>
    <row r="18" spans="1:133" s="113" customFormat="1" ht="322.5" customHeight="1">
      <c r="A18" s="58" t="s">
        <v>51</v>
      </c>
      <c r="B18" s="55" t="s">
        <v>48</v>
      </c>
      <c r="C18" s="63">
        <v>557</v>
      </c>
      <c r="D18" s="63">
        <f>0.2+90</f>
        <v>90.2</v>
      </c>
      <c r="E18" s="92">
        <v>140.197</v>
      </c>
      <c r="F18" s="63">
        <f>0.309-0.316+1.651+72.397</f>
        <v>74.041000000000011</v>
      </c>
      <c r="G18" s="63">
        <f t="shared" si="3"/>
        <v>49.997</v>
      </c>
      <c r="H18" s="63">
        <f>E18-F18</f>
        <v>66.155999999999992</v>
      </c>
      <c r="I18" s="63">
        <f t="shared" si="5"/>
        <v>155.42904656319288</v>
      </c>
      <c r="J18" s="143">
        <f t="shared" si="2"/>
        <v>189.3504949960157</v>
      </c>
      <c r="K18" s="128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</row>
    <row r="19" spans="1:133" s="37" customFormat="1" ht="288.75" customHeight="1">
      <c r="A19" s="57" t="s">
        <v>28</v>
      </c>
      <c r="B19" s="55" t="s">
        <v>27</v>
      </c>
      <c r="C19" s="63">
        <v>10980</v>
      </c>
      <c r="D19" s="63">
        <v>1590</v>
      </c>
      <c r="E19" s="92">
        <v>1320.0719999999999</v>
      </c>
      <c r="F19" s="63">
        <v>1318.2449999999999</v>
      </c>
      <c r="G19" s="63">
        <f t="shared" si="3"/>
        <v>-269.92800000000011</v>
      </c>
      <c r="H19" s="63">
        <f t="shared" si="1"/>
        <v>1.8269999999999982</v>
      </c>
      <c r="I19" s="63">
        <f t="shared" si="5"/>
        <v>83.023396226415088</v>
      </c>
      <c r="J19" s="143">
        <f t="shared" si="2"/>
        <v>100.13859335707703</v>
      </c>
      <c r="K19" s="129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</row>
    <row r="20" spans="1:133" s="9" customFormat="1" ht="279" customHeight="1">
      <c r="A20" s="58" t="s">
        <v>46</v>
      </c>
      <c r="B20" s="56" t="s">
        <v>47</v>
      </c>
      <c r="C20" s="63"/>
      <c r="D20" s="116"/>
      <c r="E20" s="92">
        <v>12.5</v>
      </c>
      <c r="F20" s="63"/>
      <c r="G20" s="63">
        <f t="shared" si="3"/>
        <v>12.5</v>
      </c>
      <c r="H20" s="63">
        <f t="shared" si="1"/>
        <v>12.5</v>
      </c>
      <c r="I20" s="63"/>
      <c r="J20" s="143"/>
      <c r="K20" s="130" t="e">
        <f>#REF!/#REF!*100</f>
        <v>#REF!</v>
      </c>
      <c r="L20" s="20" t="e">
        <f>+E20/F20*100</f>
        <v>#DIV/0!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</row>
    <row r="21" spans="1:133" s="9" customFormat="1" ht="301.5" customHeight="1">
      <c r="A21" s="58" t="s">
        <v>18</v>
      </c>
      <c r="B21" s="117" t="s">
        <v>19</v>
      </c>
      <c r="C21" s="60">
        <v>4.5</v>
      </c>
      <c r="D21" s="61">
        <v>0.9</v>
      </c>
      <c r="E21" s="90">
        <v>0.75700000000000001</v>
      </c>
      <c r="F21" s="60">
        <v>0.63600000000000001</v>
      </c>
      <c r="G21" s="60">
        <f t="shared" si="3"/>
        <v>-0.14300000000000002</v>
      </c>
      <c r="H21" s="60">
        <f t="shared" si="1"/>
        <v>0.121</v>
      </c>
      <c r="I21" s="63">
        <f t="shared" ref="I21" si="6">+E21/D21*100</f>
        <v>84.111111111111114</v>
      </c>
      <c r="J21" s="143">
        <f t="shared" si="2"/>
        <v>119.02515723270439</v>
      </c>
      <c r="K21" s="131"/>
      <c r="L21" s="20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</row>
    <row r="22" spans="1:133" s="9" customFormat="1" ht="204" customHeight="1">
      <c r="A22" s="45">
        <v>18050000</v>
      </c>
      <c r="B22" s="184" t="s">
        <v>20</v>
      </c>
      <c r="C22" s="182">
        <v>12850</v>
      </c>
      <c r="D22" s="182">
        <v>2010</v>
      </c>
      <c r="E22" s="90">
        <v>3457.402</v>
      </c>
      <c r="F22" s="60">
        <v>2577.2910000000002</v>
      </c>
      <c r="G22" s="60">
        <f t="shared" si="3"/>
        <v>1447.402</v>
      </c>
      <c r="H22" s="60">
        <f t="shared" si="1"/>
        <v>880.11099999999988</v>
      </c>
      <c r="I22" s="60">
        <f>+E22/D22*100</f>
        <v>172.0100497512438</v>
      </c>
      <c r="J22" s="142">
        <f>+E22/F22*100</f>
        <v>134.14868557722042</v>
      </c>
      <c r="K22" s="131"/>
      <c r="L22" s="20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</row>
    <row r="23" spans="1:133" s="9" customFormat="1" ht="273.75" customHeight="1">
      <c r="A23" s="45">
        <v>18040000</v>
      </c>
      <c r="B23" s="47" t="s">
        <v>23</v>
      </c>
      <c r="C23" s="60"/>
      <c r="D23" s="61"/>
      <c r="E23" s="92"/>
      <c r="F23" s="60"/>
      <c r="G23" s="60">
        <f t="shared" si="3"/>
        <v>0</v>
      </c>
      <c r="H23" s="60">
        <f t="shared" si="1"/>
        <v>0</v>
      </c>
      <c r="I23" s="60"/>
      <c r="J23" s="142"/>
      <c r="K23" s="131"/>
      <c r="L23" s="20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</row>
    <row r="24" spans="1:133" s="80" customFormat="1" ht="239.25" customHeight="1">
      <c r="A24" s="75">
        <v>20000000</v>
      </c>
      <c r="B24" s="76" t="s">
        <v>4</v>
      </c>
      <c r="C24" s="177">
        <f>+C32+C25+C39</f>
        <v>6416.3519999999999</v>
      </c>
      <c r="D24" s="77">
        <f>+D32+D25+D39</f>
        <v>493.7</v>
      </c>
      <c r="E24" s="89">
        <f>E25+E32+E39</f>
        <v>494.02300000000008</v>
      </c>
      <c r="F24" s="77">
        <f>+F32+F39+F25</f>
        <v>969.4860000000001</v>
      </c>
      <c r="G24" s="77">
        <f t="shared" si="3"/>
        <v>0.32300000000009277</v>
      </c>
      <c r="H24" s="77">
        <f t="shared" si="1"/>
        <v>-475.46300000000002</v>
      </c>
      <c r="I24" s="77">
        <f t="shared" ref="I24:I42" si="7">+E24/D24*100</f>
        <v>100.0654243467693</v>
      </c>
      <c r="J24" s="141">
        <f>+E24/F24*100</f>
        <v>50.957208252620468</v>
      </c>
      <c r="K24" s="132" t="e">
        <f>#REF!/#REF!*100</f>
        <v>#REF!</v>
      </c>
      <c r="L24" s="78">
        <f>+E24/F24*100</f>
        <v>50.957208252620468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</row>
    <row r="25" spans="1:133" s="80" customFormat="1" ht="238.5" customHeight="1">
      <c r="A25" s="75">
        <v>21000000</v>
      </c>
      <c r="B25" s="111" t="s">
        <v>34</v>
      </c>
      <c r="C25" s="77">
        <f>C26+C28+C27+C29</f>
        <v>4642.3999999999996</v>
      </c>
      <c r="D25" s="77">
        <f t="shared" ref="D25:F25" si="8">D26+D28+D27+D29</f>
        <v>222</v>
      </c>
      <c r="E25" s="77">
        <f t="shared" si="8"/>
        <v>186.28899999999999</v>
      </c>
      <c r="F25" s="77">
        <f t="shared" si="8"/>
        <v>685.8180000000001</v>
      </c>
      <c r="G25" s="77">
        <f t="shared" si="3"/>
        <v>-35.711000000000013</v>
      </c>
      <c r="H25" s="77">
        <f t="shared" si="1"/>
        <v>-499.52900000000011</v>
      </c>
      <c r="I25" s="77">
        <f t="shared" si="7"/>
        <v>83.913963963963951</v>
      </c>
      <c r="J25" s="141">
        <f>+E25/F25*100</f>
        <v>27.163037423922958</v>
      </c>
      <c r="K25" s="132" t="e">
        <f>#REF!/#REF!*100</f>
        <v>#REF!</v>
      </c>
      <c r="L25" s="78">
        <f>+E25/F25*100</f>
        <v>27.163037423922958</v>
      </c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</row>
    <row r="26" spans="1:133" s="9" customFormat="1" ht="409.5" customHeight="1">
      <c r="A26" s="45">
        <v>21010300</v>
      </c>
      <c r="B26" s="65" t="s">
        <v>15</v>
      </c>
      <c r="C26" s="61">
        <v>122.4</v>
      </c>
      <c r="D26" s="61">
        <v>20</v>
      </c>
      <c r="E26" s="91">
        <v>1.1120000000000001</v>
      </c>
      <c r="F26" s="61">
        <v>17.263000000000002</v>
      </c>
      <c r="G26" s="60">
        <f t="shared" si="3"/>
        <v>-18.887999999999998</v>
      </c>
      <c r="H26" s="60">
        <f t="shared" si="1"/>
        <v>-16.151000000000003</v>
      </c>
      <c r="I26" s="77">
        <f t="shared" si="7"/>
        <v>5.5600000000000005</v>
      </c>
      <c r="J26" s="141">
        <f>+E26/F26*100</f>
        <v>6.4415223309969294</v>
      </c>
      <c r="K26" s="130" t="e">
        <f>#REF!/#REF!*100</f>
        <v>#REF!</v>
      </c>
      <c r="L26" s="20">
        <f>+E26/F26*100</f>
        <v>6.4415223309969294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</row>
    <row r="27" spans="1:133" s="9" customFormat="1" ht="260.25" customHeight="1">
      <c r="A27" s="45">
        <v>21050000</v>
      </c>
      <c r="B27" s="65" t="s">
        <v>45</v>
      </c>
      <c r="C27" s="61">
        <v>4500</v>
      </c>
      <c r="D27" s="61">
        <v>200</v>
      </c>
      <c r="E27" s="91">
        <v>180.16399999999999</v>
      </c>
      <c r="F27" s="61">
        <v>654.10500000000002</v>
      </c>
      <c r="G27" s="60">
        <f t="shared" si="3"/>
        <v>-19.836000000000013</v>
      </c>
      <c r="H27" s="60">
        <f t="shared" si="1"/>
        <v>-473.94100000000003</v>
      </c>
      <c r="I27" s="77">
        <f t="shared" si="7"/>
        <v>90.081999999999994</v>
      </c>
      <c r="J27" s="141">
        <f t="shared" ref="J27" si="9">+E27/F27*100</f>
        <v>27.543590096391252</v>
      </c>
      <c r="K27" s="130"/>
      <c r="L27" s="20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</row>
    <row r="28" spans="1:133" s="9" customFormat="1" ht="221.25" customHeight="1">
      <c r="A28" s="45">
        <v>21081100</v>
      </c>
      <c r="B28" s="56" t="s">
        <v>6</v>
      </c>
      <c r="C28" s="61">
        <v>20</v>
      </c>
      <c r="D28" s="61">
        <v>2</v>
      </c>
      <c r="E28" s="91">
        <v>5.0129999999999999</v>
      </c>
      <c r="F28" s="61">
        <v>0.85</v>
      </c>
      <c r="G28" s="60">
        <f t="shared" si="3"/>
        <v>3.0129999999999999</v>
      </c>
      <c r="H28" s="60">
        <f t="shared" si="1"/>
        <v>4.1630000000000003</v>
      </c>
      <c r="I28" s="60">
        <f t="shared" si="7"/>
        <v>250.65</v>
      </c>
      <c r="J28" s="142">
        <f>+E28/F28*100</f>
        <v>589.76470588235293</v>
      </c>
      <c r="K28" s="130" t="e">
        <f>#REF!/#REF!*100</f>
        <v>#REF!</v>
      </c>
      <c r="L28" s="20">
        <f>+E28/F28*100</f>
        <v>589.76470588235293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</row>
    <row r="29" spans="1:133" s="9" customFormat="1" ht="409.5" customHeight="1" thickBot="1">
      <c r="A29" s="164">
        <v>21081500</v>
      </c>
      <c r="B29" s="64" t="s">
        <v>52</v>
      </c>
      <c r="C29" s="61"/>
      <c r="D29" s="61"/>
      <c r="E29" s="91"/>
      <c r="F29" s="61">
        <v>13.6</v>
      </c>
      <c r="G29" s="60">
        <f t="shared" si="3"/>
        <v>0</v>
      </c>
      <c r="H29" s="60">
        <f t="shared" si="1"/>
        <v>-13.6</v>
      </c>
      <c r="I29" s="60"/>
      <c r="J29" s="142"/>
      <c r="K29" s="130"/>
      <c r="L29" s="20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</row>
    <row r="30" spans="1:133" s="9" customFormat="1" ht="184.5" customHeight="1">
      <c r="A30" s="198" t="s">
        <v>0</v>
      </c>
      <c r="B30" s="209" t="s">
        <v>1</v>
      </c>
      <c r="C30" s="216" t="s">
        <v>43</v>
      </c>
      <c r="D30" s="216"/>
      <c r="E30" s="217" t="s">
        <v>35</v>
      </c>
      <c r="F30" s="218"/>
      <c r="G30" s="216" t="s">
        <v>36</v>
      </c>
      <c r="H30" s="216"/>
      <c r="I30" s="207" t="s">
        <v>14</v>
      </c>
      <c r="J30" s="208"/>
      <c r="K30" s="130"/>
      <c r="L30" s="20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</row>
    <row r="31" spans="1:133" s="9" customFormat="1" ht="330.75" customHeight="1">
      <c r="A31" s="199"/>
      <c r="B31" s="210"/>
      <c r="C31" s="43" t="s">
        <v>59</v>
      </c>
      <c r="D31" s="43" t="s">
        <v>64</v>
      </c>
      <c r="E31" s="95" t="s">
        <v>66</v>
      </c>
      <c r="F31" s="44" t="s">
        <v>61</v>
      </c>
      <c r="G31" s="43" t="s">
        <v>62</v>
      </c>
      <c r="H31" s="44" t="s">
        <v>2</v>
      </c>
      <c r="I31" s="43" t="s">
        <v>63</v>
      </c>
      <c r="J31" s="139" t="s">
        <v>2</v>
      </c>
      <c r="K31" s="130"/>
      <c r="L31" s="20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</row>
    <row r="32" spans="1:133" s="80" customFormat="1" ht="318" customHeight="1">
      <c r="A32" s="112">
        <v>22000000</v>
      </c>
      <c r="B32" s="108" t="s">
        <v>11</v>
      </c>
      <c r="C32" s="77">
        <f>C33+C34+C37+C38+C35+C36</f>
        <v>1754</v>
      </c>
      <c r="D32" s="77">
        <f>D33+D34+D37+D38+D35+D36</f>
        <v>269.2</v>
      </c>
      <c r="E32" s="177">
        <f>E33+E34+E37+E38+E35+E36</f>
        <v>297.90100000000007</v>
      </c>
      <c r="F32" s="77">
        <f>F33+F34+F37+F38+F35+F36</f>
        <v>278.50299999999999</v>
      </c>
      <c r="G32" s="77">
        <f t="shared" si="3"/>
        <v>28.701000000000079</v>
      </c>
      <c r="H32" s="77">
        <f t="shared" si="1"/>
        <v>19.398000000000081</v>
      </c>
      <c r="I32" s="77">
        <f t="shared" si="7"/>
        <v>110.66158989598813</v>
      </c>
      <c r="J32" s="141">
        <f>+E32/F32*100</f>
        <v>106.96509552859396</v>
      </c>
      <c r="K32" s="141">
        <f t="shared" ref="K32:BK32" si="10">+F32/G32*100</f>
        <v>970.35991777289712</v>
      </c>
      <c r="L32" s="141">
        <f t="shared" si="10"/>
        <v>147.95855242808514</v>
      </c>
      <c r="M32" s="141">
        <f t="shared" si="10"/>
        <v>17.529117391348205</v>
      </c>
      <c r="N32" s="141">
        <f t="shared" si="10"/>
        <v>103.45579494799406</v>
      </c>
      <c r="O32" s="141">
        <f t="shared" si="10"/>
        <v>11.023239271268833</v>
      </c>
      <c r="P32" s="141">
        <f t="shared" si="10"/>
        <v>655.83225967592375</v>
      </c>
      <c r="Q32" s="141">
        <f t="shared" si="10"/>
        <v>844.07303074547622</v>
      </c>
      <c r="R32" s="141">
        <f t="shared" si="10"/>
        <v>16.943581942567715</v>
      </c>
      <c r="S32" s="141">
        <f t="shared" si="10"/>
        <v>938.52444278918165</v>
      </c>
      <c r="T32" s="141">
        <f t="shared" si="10"/>
        <v>1.6808016239878032</v>
      </c>
      <c r="U32" s="141">
        <f t="shared" si="10"/>
        <v>77.698520837314248</v>
      </c>
      <c r="V32" s="141">
        <f t="shared" si="10"/>
        <v>4981.668183307178</v>
      </c>
      <c r="W32" s="141">
        <f t="shared" si="10"/>
        <v>1.8053426389421918</v>
      </c>
      <c r="X32" s="141">
        <f t="shared" si="10"/>
        <v>55837.906710399046</v>
      </c>
      <c r="Y32" s="141">
        <f t="shared" si="10"/>
        <v>2.1632350344314513</v>
      </c>
      <c r="Z32" s="141">
        <f t="shared" si="10"/>
        <v>1.5596888025916764</v>
      </c>
      <c r="AA32" s="141">
        <f t="shared" si="10"/>
        <v>275940.31602921075</v>
      </c>
      <c r="AB32" s="141">
        <f t="shared" si="10"/>
        <v>3.2331846684466974E-3</v>
      </c>
      <c r="AC32" s="141">
        <f t="shared" si="10"/>
        <v>2581222.3739744741</v>
      </c>
      <c r="AD32" s="141">
        <f t="shared" si="10"/>
        <v>138.69658042276669</v>
      </c>
      <c r="AE32" s="141">
        <f t="shared" si="10"/>
        <v>5.6522686682237814E-4</v>
      </c>
      <c r="AF32" s="141">
        <f t="shared" si="10"/>
        <v>8534628990.4863176</v>
      </c>
      <c r="AG32" s="141">
        <f t="shared" si="10"/>
        <v>1.2525788948080265E-7</v>
      </c>
      <c r="AH32" s="141">
        <f t="shared" si="10"/>
        <v>1861056.9677396121</v>
      </c>
      <c r="AI32" s="141">
        <f t="shared" si="10"/>
        <v>24538214.399201926</v>
      </c>
      <c r="AJ32" s="141">
        <f t="shared" si="10"/>
        <v>6.622746781991873E-12</v>
      </c>
      <c r="AK32" s="141">
        <f t="shared" si="10"/>
        <v>6.8136458516605911E+18</v>
      </c>
      <c r="AL32" s="141">
        <f t="shared" si="10"/>
        <v>6.7304704612528543E-12</v>
      </c>
      <c r="AM32" s="141">
        <f t="shared" si="10"/>
        <v>7.5843210816518933</v>
      </c>
      <c r="AN32" s="141">
        <f t="shared" si="10"/>
        <v>3.7051415684387308E+20</v>
      </c>
      <c r="AO32" s="141">
        <f t="shared" si="10"/>
        <v>9.7198283065707134E-29</v>
      </c>
      <c r="AP32" s="141">
        <f t="shared" si="10"/>
        <v>1.0123580351309133E+32</v>
      </c>
      <c r="AQ32" s="141">
        <f t="shared" si="10"/>
        <v>8.8741897775600678E-11</v>
      </c>
      <c r="AR32" s="141">
        <f t="shared" si="10"/>
        <v>2.046972009452197E-18</v>
      </c>
      <c r="AS32" s="141">
        <f t="shared" si="10"/>
        <v>3.8119413754808949E+50</v>
      </c>
      <c r="AT32" s="141">
        <f t="shared" si="10"/>
        <v>9.6011766284976357E-59</v>
      </c>
      <c r="AU32" s="141">
        <f t="shared" si="10"/>
        <v>1.1407892557029112E+44</v>
      </c>
      <c r="AV32" s="141">
        <f t="shared" si="10"/>
        <v>4335276562.9340219</v>
      </c>
      <c r="AW32" s="141">
        <f t="shared" si="10"/>
        <v>5.369893730839346E-67</v>
      </c>
      <c r="AX32" s="141">
        <f t="shared" si="10"/>
        <v>3.9702856462056116E+110</v>
      </c>
      <c r="AY32" s="141">
        <f t="shared" si="10"/>
        <v>8.4162579376519055E-101</v>
      </c>
      <c r="AZ32" s="141">
        <f t="shared" si="10"/>
        <v>2.6314105666441023E+36</v>
      </c>
      <c r="BA32" s="141">
        <f t="shared" si="10"/>
        <v>8.0733004789954983E+77</v>
      </c>
      <c r="BB32" s="141">
        <f t="shared" si="10"/>
        <v>1.3525207527502043E-175</v>
      </c>
      <c r="BC32" s="141">
        <f t="shared" si="10"/>
        <v>4.7174001505392333E+212</v>
      </c>
      <c r="BD32" s="141">
        <f t="shared" si="10"/>
        <v>3.1983826637837632E-135</v>
      </c>
      <c r="BE32" s="141">
        <f t="shared" si="10"/>
        <v>3.2593987719029005E-40</v>
      </c>
      <c r="BF32" s="141">
        <f t="shared" si="10"/>
        <v>5.9690769717058443E+254</v>
      </c>
      <c r="BG32" s="141">
        <f t="shared" si="10"/>
        <v>0</v>
      </c>
      <c r="BH32" s="141" t="e">
        <f t="shared" si="10"/>
        <v>#NUM!</v>
      </c>
      <c r="BI32" s="141">
        <f t="shared" si="10"/>
        <v>9.8127994995729993E-94</v>
      </c>
      <c r="BJ32" s="141">
        <f t="shared" si="10"/>
        <v>5.460473683540772E-293</v>
      </c>
      <c r="BK32" s="141" t="e">
        <f t="shared" si="10"/>
        <v>#DIV/0!</v>
      </c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</row>
    <row r="33" spans="1:133" s="2" customFormat="1" ht="309" customHeight="1">
      <c r="A33" s="48">
        <v>22010300</v>
      </c>
      <c r="B33" s="176" t="s">
        <v>42</v>
      </c>
      <c r="C33" s="60">
        <v>40</v>
      </c>
      <c r="D33" s="60">
        <v>5</v>
      </c>
      <c r="E33" s="90">
        <v>5.81</v>
      </c>
      <c r="F33" s="60">
        <v>7.48</v>
      </c>
      <c r="G33" s="60">
        <f t="shared" si="3"/>
        <v>0.80999999999999961</v>
      </c>
      <c r="H33" s="172">
        <f t="shared" si="1"/>
        <v>-1.6700000000000008</v>
      </c>
      <c r="I33" s="172">
        <f t="shared" si="7"/>
        <v>116.19999999999999</v>
      </c>
      <c r="J33" s="175">
        <f>+E33/F33*100</f>
        <v>77.673796791443834</v>
      </c>
      <c r="K33" s="131"/>
      <c r="L33" s="19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</row>
    <row r="34" spans="1:133" s="2" customFormat="1" ht="221.25" customHeight="1">
      <c r="A34" s="53">
        <v>220125000</v>
      </c>
      <c r="B34" s="55" t="s">
        <v>26</v>
      </c>
      <c r="C34" s="60">
        <v>1423</v>
      </c>
      <c r="D34" s="61">
        <v>223</v>
      </c>
      <c r="E34" s="90">
        <v>253.245</v>
      </c>
      <c r="F34" s="60">
        <v>236.13900000000001</v>
      </c>
      <c r="G34" s="60">
        <f t="shared" si="3"/>
        <v>30.245000000000005</v>
      </c>
      <c r="H34" s="60">
        <f t="shared" si="1"/>
        <v>17.105999999999995</v>
      </c>
      <c r="I34" s="60">
        <f t="shared" si="7"/>
        <v>113.56278026905831</v>
      </c>
      <c r="J34" s="142">
        <f>+E34/F34*100</f>
        <v>107.24403846886791</v>
      </c>
      <c r="K34" s="131"/>
      <c r="L34" s="19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</row>
    <row r="35" spans="1:133" s="2" customFormat="1" ht="297" customHeight="1">
      <c r="A35" s="53">
        <v>22012600</v>
      </c>
      <c r="B35" s="176" t="s">
        <v>44</v>
      </c>
      <c r="C35" s="60">
        <v>90</v>
      </c>
      <c r="D35" s="61">
        <v>14</v>
      </c>
      <c r="E35" s="90">
        <v>21.37</v>
      </c>
      <c r="F35" s="60">
        <v>11.507999999999999</v>
      </c>
      <c r="G35" s="60">
        <f t="shared" si="3"/>
        <v>7.370000000000001</v>
      </c>
      <c r="H35" s="60">
        <f t="shared" si="1"/>
        <v>9.8620000000000019</v>
      </c>
      <c r="I35" s="60">
        <f t="shared" si="7"/>
        <v>152.64285714285714</v>
      </c>
      <c r="J35" s="142">
        <f t="shared" ref="J35" si="11">+E35/F35*100</f>
        <v>185.69690649982621</v>
      </c>
      <c r="K35" s="131"/>
      <c r="L35" s="19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</row>
    <row r="36" spans="1:133" s="2" customFormat="1" ht="339.75" customHeight="1">
      <c r="A36" s="53">
        <v>22012900</v>
      </c>
      <c r="B36" s="176" t="s">
        <v>57</v>
      </c>
      <c r="C36" s="60"/>
      <c r="D36" s="61"/>
      <c r="E36" s="90">
        <v>0.36</v>
      </c>
      <c r="F36" s="60"/>
      <c r="G36" s="60">
        <f t="shared" si="3"/>
        <v>0.36</v>
      </c>
      <c r="H36" s="60">
        <f t="shared" si="1"/>
        <v>0.36</v>
      </c>
      <c r="I36" s="60"/>
      <c r="J36" s="142"/>
      <c r="K36" s="131"/>
      <c r="L36" s="19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</row>
    <row r="37" spans="1:133" s="9" customFormat="1" ht="409.6" customHeight="1">
      <c r="A37" s="45">
        <v>22080400</v>
      </c>
      <c r="B37" s="64" t="s">
        <v>9</v>
      </c>
      <c r="C37" s="61">
        <v>31</v>
      </c>
      <c r="D37" s="61">
        <v>5</v>
      </c>
      <c r="E37" s="91">
        <v>2.4700000000000002</v>
      </c>
      <c r="F37" s="61">
        <v>4.91</v>
      </c>
      <c r="G37" s="60">
        <f t="shared" si="3"/>
        <v>-2.5299999999999998</v>
      </c>
      <c r="H37" s="60">
        <f t="shared" si="1"/>
        <v>-2.44</v>
      </c>
      <c r="I37" s="60">
        <f t="shared" si="7"/>
        <v>49.400000000000006</v>
      </c>
      <c r="J37" s="142">
        <f t="shared" ref="J37:J42" si="12">+E37/F37*100</f>
        <v>50.305498981670063</v>
      </c>
      <c r="K37" s="130" t="e">
        <f>#REF!/#REF!*100</f>
        <v>#REF!</v>
      </c>
      <c r="L37" s="20">
        <f t="shared" ref="L37:L42" si="13">+E37/F37*100</f>
        <v>50.305498981670063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</row>
    <row r="38" spans="1:133" s="9" customFormat="1" ht="237.75" customHeight="1">
      <c r="A38" s="45">
        <v>22090000</v>
      </c>
      <c r="B38" s="56" t="s">
        <v>5</v>
      </c>
      <c r="C38" s="60">
        <v>170</v>
      </c>
      <c r="D38" s="60">
        <v>22.2</v>
      </c>
      <c r="E38" s="90">
        <v>14.646000000000001</v>
      </c>
      <c r="F38" s="60">
        <v>18.466000000000001</v>
      </c>
      <c r="G38" s="60">
        <f t="shared" si="3"/>
        <v>-7.5539999999999985</v>
      </c>
      <c r="H38" s="60">
        <f t="shared" si="1"/>
        <v>-3.8200000000000003</v>
      </c>
      <c r="I38" s="60">
        <f t="shared" si="7"/>
        <v>65.972972972972983</v>
      </c>
      <c r="J38" s="142">
        <f t="shared" si="12"/>
        <v>79.313332611285603</v>
      </c>
      <c r="K38" s="130" t="e">
        <f>#REF!/#REF!*100</f>
        <v>#REF!</v>
      </c>
      <c r="L38" s="20">
        <f t="shared" si="13"/>
        <v>79.313332611285603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</row>
    <row r="39" spans="1:133" s="21" customFormat="1" ht="252.75" customHeight="1">
      <c r="A39" s="46">
        <v>24060300</v>
      </c>
      <c r="B39" s="56" t="s">
        <v>22</v>
      </c>
      <c r="C39" s="188">
        <v>19.952000000000002</v>
      </c>
      <c r="D39" s="60">
        <v>2.5</v>
      </c>
      <c r="E39" s="90">
        <v>9.8330000000000002</v>
      </c>
      <c r="F39" s="185">
        <v>5.165</v>
      </c>
      <c r="G39" s="60">
        <f t="shared" si="3"/>
        <v>7.3330000000000002</v>
      </c>
      <c r="H39" s="60">
        <f t="shared" si="1"/>
        <v>4.6680000000000001</v>
      </c>
      <c r="I39" s="60">
        <f t="shared" si="7"/>
        <v>393.32000000000005</v>
      </c>
      <c r="J39" s="142">
        <f t="shared" si="12"/>
        <v>190.37754114230395</v>
      </c>
      <c r="K39" s="130"/>
      <c r="L39" s="20">
        <f t="shared" si="13"/>
        <v>190.37754114230395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</row>
    <row r="40" spans="1:133" s="151" customFormat="1" ht="271.5" customHeight="1">
      <c r="A40" s="196" t="s">
        <v>30</v>
      </c>
      <c r="B40" s="197"/>
      <c r="C40" s="181">
        <f>C7+C24</f>
        <v>175536.35200000001</v>
      </c>
      <c r="D40" s="181">
        <f>D7+D24</f>
        <v>24406.399999999998</v>
      </c>
      <c r="E40" s="190">
        <f>E7+E24</f>
        <v>26803.510000000002</v>
      </c>
      <c r="F40" s="68">
        <f>F7+F24</f>
        <v>21173.023000000005</v>
      </c>
      <c r="G40" s="77">
        <f t="shared" si="3"/>
        <v>2397.1100000000042</v>
      </c>
      <c r="H40" s="77">
        <f t="shared" si="1"/>
        <v>5630.4869999999974</v>
      </c>
      <c r="I40" s="77">
        <f t="shared" si="7"/>
        <v>109.82164514225778</v>
      </c>
      <c r="J40" s="141">
        <f t="shared" si="12"/>
        <v>126.59274020530746</v>
      </c>
      <c r="K40" s="136" t="e">
        <f>#REF!/#REF!*100</f>
        <v>#REF!</v>
      </c>
      <c r="L40" s="152">
        <f t="shared" si="13"/>
        <v>126.59274020530746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</row>
    <row r="41" spans="1:133" s="25" customFormat="1" ht="223.5" customHeight="1">
      <c r="A41" s="144">
        <v>40000000</v>
      </c>
      <c r="B41" s="81" t="s">
        <v>29</v>
      </c>
      <c r="C41" s="162">
        <v>229592.85500000001</v>
      </c>
      <c r="D41" s="162">
        <v>38453.292000000001</v>
      </c>
      <c r="E41" s="93">
        <v>22065.128000000001</v>
      </c>
      <c r="F41" s="62">
        <v>25219.59</v>
      </c>
      <c r="G41" s="60">
        <f t="shared" si="3"/>
        <v>-16388.164000000001</v>
      </c>
      <c r="H41" s="60">
        <f t="shared" si="1"/>
        <v>-3154.4619999999995</v>
      </c>
      <c r="I41" s="60">
        <f>+E41/D41*100</f>
        <v>57.381635881786138</v>
      </c>
      <c r="J41" s="142">
        <f t="shared" si="12"/>
        <v>87.492017118438483</v>
      </c>
      <c r="K41" s="133" t="e">
        <f>#REF!/#REF!*100</f>
        <v>#REF!</v>
      </c>
      <c r="L41" s="22">
        <f t="shared" si="13"/>
        <v>87.492017118438483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</row>
    <row r="42" spans="1:133" s="156" customFormat="1" ht="377.25" customHeight="1" thickBot="1">
      <c r="A42" s="194" t="s">
        <v>8</v>
      </c>
      <c r="B42" s="195"/>
      <c r="C42" s="180">
        <f>+C41+C40</f>
        <v>405129.20700000005</v>
      </c>
      <c r="D42" s="180">
        <f>+D41+D40</f>
        <v>62859.691999999995</v>
      </c>
      <c r="E42" s="189">
        <f>+E41+E40</f>
        <v>48868.638000000006</v>
      </c>
      <c r="F42" s="157">
        <f>+F41+F40</f>
        <v>46392.613000000005</v>
      </c>
      <c r="G42" s="158">
        <f t="shared" si="3"/>
        <v>-13991.053999999989</v>
      </c>
      <c r="H42" s="158">
        <f t="shared" si="1"/>
        <v>2476.0250000000015</v>
      </c>
      <c r="I42" s="158">
        <f t="shared" si="7"/>
        <v>77.742407646540826</v>
      </c>
      <c r="J42" s="159">
        <f t="shared" si="12"/>
        <v>105.3371104576498</v>
      </c>
      <c r="K42" s="153" t="e">
        <f>#REF!/#REF!*100</f>
        <v>#REF!</v>
      </c>
      <c r="L42" s="154">
        <f t="shared" si="13"/>
        <v>105.3371104576498</v>
      </c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</row>
    <row r="43" spans="1:133" s="11" customFormat="1" ht="275.25" customHeight="1">
      <c r="A43" s="204" t="s">
        <v>7</v>
      </c>
      <c r="B43" s="205"/>
      <c r="C43" s="205"/>
      <c r="D43" s="205"/>
      <c r="E43" s="205"/>
      <c r="F43" s="205"/>
      <c r="G43" s="205"/>
      <c r="H43" s="205"/>
      <c r="I43" s="205"/>
      <c r="J43" s="206"/>
      <c r="K43" s="131"/>
      <c r="L43" s="19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</row>
    <row r="44" spans="1:133" s="9" customFormat="1" ht="275.25" customHeight="1">
      <c r="A44" s="54">
        <v>18041500</v>
      </c>
      <c r="B44" s="67" t="s">
        <v>24</v>
      </c>
      <c r="C44" s="62"/>
      <c r="D44" s="62"/>
      <c r="E44" s="93"/>
      <c r="F44" s="62">
        <v>2.298</v>
      </c>
      <c r="G44" s="60">
        <f t="shared" ref="G44:G56" si="14">E44-D44</f>
        <v>0</v>
      </c>
      <c r="H44" s="60">
        <f t="shared" ref="H44:H56" si="15">E44-F44</f>
        <v>-2.298</v>
      </c>
      <c r="I44" s="60"/>
      <c r="J44" s="142">
        <f>E44/F44*100</f>
        <v>0</v>
      </c>
      <c r="K44" s="130" t="e">
        <f>#REF!/#REF!*100</f>
        <v>#REF!</v>
      </c>
      <c r="L44" s="20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</row>
    <row r="45" spans="1:133" s="9" customFormat="1" ht="275.25" customHeight="1">
      <c r="A45" s="54">
        <v>19010000</v>
      </c>
      <c r="B45" s="52" t="s">
        <v>21</v>
      </c>
      <c r="C45" s="62">
        <v>132.19999999999999</v>
      </c>
      <c r="D45" s="162">
        <v>38</v>
      </c>
      <c r="E45" s="93">
        <v>12.304</v>
      </c>
      <c r="F45" s="62">
        <v>39.956000000000003</v>
      </c>
      <c r="G45" s="60">
        <f t="shared" si="14"/>
        <v>-25.695999999999998</v>
      </c>
      <c r="H45" s="60">
        <f t="shared" si="15"/>
        <v>-27.652000000000001</v>
      </c>
      <c r="I45" s="60">
        <f t="shared" ref="I45:I46" si="16">E45/C45*100</f>
        <v>9.3071104387291985</v>
      </c>
      <c r="J45" s="142">
        <f>E45/F45*100</f>
        <v>30.793873260586647</v>
      </c>
      <c r="K45" s="130"/>
      <c r="L45" s="20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</row>
    <row r="46" spans="1:133" s="29" customFormat="1" ht="322.5" customHeight="1">
      <c r="A46" s="50">
        <v>25000000</v>
      </c>
      <c r="B46" s="49" t="s">
        <v>13</v>
      </c>
      <c r="C46" s="162">
        <v>2652.9050000000002</v>
      </c>
      <c r="D46" s="62"/>
      <c r="E46" s="93">
        <v>1483.9290000000001</v>
      </c>
      <c r="F46" s="62">
        <v>-278.23599999999999</v>
      </c>
      <c r="G46" s="60">
        <f t="shared" si="14"/>
        <v>1483.9290000000001</v>
      </c>
      <c r="H46" s="60">
        <f t="shared" si="15"/>
        <v>1762.165</v>
      </c>
      <c r="I46" s="60">
        <f t="shared" si="16"/>
        <v>55.936002231516014</v>
      </c>
      <c r="J46" s="142">
        <f t="shared" ref="J46:J51" si="17">E46/F46*100</f>
        <v>-533.33465115944739</v>
      </c>
      <c r="K46" s="130"/>
      <c r="L46" s="20">
        <f>+E46/F46*100</f>
        <v>-533.33465115944739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</row>
    <row r="47" spans="1:133" s="29" customFormat="1" ht="298.5" customHeight="1">
      <c r="A47" s="50">
        <v>50110000</v>
      </c>
      <c r="B47" s="52" t="s">
        <v>12</v>
      </c>
      <c r="C47" s="62">
        <v>2</v>
      </c>
      <c r="D47" s="62">
        <v>2</v>
      </c>
      <c r="E47" s="93">
        <v>300</v>
      </c>
      <c r="F47" s="62"/>
      <c r="G47" s="60">
        <v>0</v>
      </c>
      <c r="H47" s="60">
        <f t="shared" si="15"/>
        <v>300</v>
      </c>
      <c r="I47" s="60">
        <f>E47/C47*100</f>
        <v>15000</v>
      </c>
      <c r="J47" s="142"/>
      <c r="K47" s="130" t="e">
        <f>#REF!/#REF!*100</f>
        <v>#REF!</v>
      </c>
      <c r="L47" s="20" t="e">
        <f>+E47/F47*100</f>
        <v>#DIV/0!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</row>
    <row r="48" spans="1:133" s="10" customFormat="1" ht="409.5" customHeight="1">
      <c r="A48" s="51">
        <v>24062100</v>
      </c>
      <c r="B48" s="66" t="s">
        <v>32</v>
      </c>
      <c r="C48" s="62">
        <v>5.3</v>
      </c>
      <c r="D48" s="62">
        <v>0.5</v>
      </c>
      <c r="E48" s="93">
        <v>5.6609999999999996</v>
      </c>
      <c r="F48" s="62">
        <v>0.36699999999999999</v>
      </c>
      <c r="G48" s="60">
        <f t="shared" si="14"/>
        <v>5.1609999999999996</v>
      </c>
      <c r="H48" s="60">
        <f t="shared" si="15"/>
        <v>5.2939999999999996</v>
      </c>
      <c r="I48" s="60">
        <f>E48/C48*100</f>
        <v>106.81132075471697</v>
      </c>
      <c r="J48" s="142">
        <f t="shared" si="17"/>
        <v>1542.5068119891007</v>
      </c>
      <c r="K48" s="134"/>
      <c r="L48" s="23">
        <f>+E48/F48*100</f>
        <v>1542.5068119891007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</row>
    <row r="49" spans="1:133" s="10" customFormat="1" ht="263.25" customHeight="1">
      <c r="A49" s="51">
        <v>31030000</v>
      </c>
      <c r="B49" s="66" t="s">
        <v>38</v>
      </c>
      <c r="C49" s="62">
        <v>120.3</v>
      </c>
      <c r="D49" s="161"/>
      <c r="E49" s="93"/>
      <c r="F49" s="62">
        <v>75.483000000000004</v>
      </c>
      <c r="G49" s="60">
        <f t="shared" si="14"/>
        <v>0</v>
      </c>
      <c r="H49" s="60">
        <f t="shared" si="15"/>
        <v>-75.483000000000004</v>
      </c>
      <c r="I49" s="60"/>
      <c r="J49" s="142">
        <f t="shared" si="17"/>
        <v>0</v>
      </c>
      <c r="K49" s="134"/>
      <c r="L49" s="23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</row>
    <row r="50" spans="1:133" s="10" customFormat="1" ht="409.5" customHeight="1">
      <c r="A50" s="103">
        <v>33010100</v>
      </c>
      <c r="B50" s="104" t="s">
        <v>39</v>
      </c>
      <c r="C50" s="62">
        <v>696.5</v>
      </c>
      <c r="D50" s="161">
        <v>42.88</v>
      </c>
      <c r="E50" s="93">
        <v>300.59500000000003</v>
      </c>
      <c r="F50" s="62">
        <v>75.471999999999994</v>
      </c>
      <c r="G50" s="60">
        <f t="shared" si="14"/>
        <v>257.71500000000003</v>
      </c>
      <c r="H50" s="60">
        <f t="shared" si="15"/>
        <v>225.12300000000005</v>
      </c>
      <c r="I50" s="60">
        <f t="shared" ref="I50" si="18">E50/D50*100</f>
        <v>701.01445895522397</v>
      </c>
      <c r="J50" s="142">
        <f t="shared" si="17"/>
        <v>398.28678185287265</v>
      </c>
      <c r="K50" s="134"/>
      <c r="L50" s="23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</row>
    <row r="51" spans="1:133" s="42" customFormat="1" ht="346.5" customHeight="1">
      <c r="A51" s="103">
        <v>24170000</v>
      </c>
      <c r="B51" s="82" t="s">
        <v>40</v>
      </c>
      <c r="C51" s="96">
        <v>30</v>
      </c>
      <c r="D51" s="96"/>
      <c r="E51" s="94">
        <v>0.156</v>
      </c>
      <c r="F51" s="96">
        <v>4.7E-2</v>
      </c>
      <c r="G51" s="60">
        <f t="shared" si="14"/>
        <v>0.156</v>
      </c>
      <c r="H51" s="60">
        <f>E51-F51</f>
        <v>0.109</v>
      </c>
      <c r="I51" s="60"/>
      <c r="J51" s="142">
        <f t="shared" si="17"/>
        <v>331.91489361702128</v>
      </c>
      <c r="K51" s="135" t="e">
        <f>#REF!/#REF!*100</f>
        <v>#REF!</v>
      </c>
      <c r="L51" s="40">
        <f>+E51/F51*100</f>
        <v>331.91489361702128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</row>
    <row r="52" spans="1:133" s="105" customFormat="1" ht="273.75" customHeight="1">
      <c r="A52" s="202" t="s">
        <v>31</v>
      </c>
      <c r="B52" s="203"/>
      <c r="C52" s="160">
        <f>C51+C44+C46+C47+C48+C49+C50+C45</f>
        <v>3639.2050000000004</v>
      </c>
      <c r="D52" s="160">
        <f>D51+D44+D46+D47+D48+D49+D50+D45</f>
        <v>83.38</v>
      </c>
      <c r="E52" s="193">
        <f>E51+E44+E46+E47+E48+E49+E50+E45</f>
        <v>2102.6450000000004</v>
      </c>
      <c r="F52" s="183">
        <f>F51+F44+F46+F47+F48+F49+F50+F45</f>
        <v>-84.612999999999943</v>
      </c>
      <c r="G52" s="77">
        <f>E52-D52</f>
        <v>2019.2650000000003</v>
      </c>
      <c r="H52" s="77">
        <f t="shared" si="15"/>
        <v>2187.2580000000003</v>
      </c>
      <c r="I52" s="77">
        <f t="shared" ref="I52:I56" si="19">+E52/D52*100</f>
        <v>2521.7618133845053</v>
      </c>
      <c r="J52" s="141"/>
      <c r="K52" s="136"/>
      <c r="L52" s="83"/>
    </row>
    <row r="53" spans="1:133" s="38" customFormat="1" ht="282" customHeight="1">
      <c r="A53" s="145">
        <v>40000000</v>
      </c>
      <c r="B53" s="59" t="s">
        <v>29</v>
      </c>
      <c r="C53" s="179">
        <f>C54</f>
        <v>12132.782999999999</v>
      </c>
      <c r="D53" s="179">
        <f t="shared" ref="D53:F53" si="20">D54</f>
        <v>8511.3029999999999</v>
      </c>
      <c r="E53" s="187">
        <f t="shared" si="20"/>
        <v>3328.913</v>
      </c>
      <c r="F53" s="187">
        <f t="shared" si="20"/>
        <v>912.505</v>
      </c>
      <c r="G53" s="77">
        <f>E53-D53</f>
        <v>-5182.3899999999994</v>
      </c>
      <c r="H53" s="60">
        <f t="shared" si="15"/>
        <v>2416.4079999999999</v>
      </c>
      <c r="I53" s="60">
        <f t="shared" si="19"/>
        <v>39.111673030557128</v>
      </c>
      <c r="J53" s="141"/>
      <c r="K53" s="137"/>
      <c r="L53" s="39"/>
    </row>
    <row r="54" spans="1:133" s="38" customFormat="1" ht="282" customHeight="1">
      <c r="A54" s="145">
        <v>42020000</v>
      </c>
      <c r="B54" s="59" t="s">
        <v>53</v>
      </c>
      <c r="C54" s="179">
        <v>12132.782999999999</v>
      </c>
      <c r="D54" s="179">
        <v>8511.3029999999999</v>
      </c>
      <c r="E54" s="93">
        <v>3328.913</v>
      </c>
      <c r="F54" s="62">
        <v>912.505</v>
      </c>
      <c r="G54" s="77">
        <f>E54-D54</f>
        <v>-5182.3899999999994</v>
      </c>
      <c r="H54" s="60">
        <f t="shared" si="15"/>
        <v>2416.4079999999999</v>
      </c>
      <c r="I54" s="60">
        <f t="shared" si="19"/>
        <v>39.111673030557128</v>
      </c>
      <c r="J54" s="141"/>
      <c r="K54" s="137"/>
      <c r="L54" s="39"/>
    </row>
    <row r="55" spans="1:133" s="84" customFormat="1" ht="278.25" customHeight="1">
      <c r="A55" s="211" t="s">
        <v>49</v>
      </c>
      <c r="B55" s="212"/>
      <c r="C55" s="178">
        <f t="shared" ref="C55:H55" si="21">C53+C52</f>
        <v>15771.987999999999</v>
      </c>
      <c r="D55" s="178">
        <f t="shared" si="21"/>
        <v>8594.6829999999991</v>
      </c>
      <c r="E55" s="191">
        <f t="shared" si="21"/>
        <v>5431.5580000000009</v>
      </c>
      <c r="F55" s="97">
        <f>F53+F52</f>
        <v>827.89200000000005</v>
      </c>
      <c r="G55" s="97">
        <f t="shared" si="21"/>
        <v>-3163.1249999999991</v>
      </c>
      <c r="H55" s="97">
        <f t="shared" si="21"/>
        <v>4603.6660000000002</v>
      </c>
      <c r="I55" s="77">
        <f t="shared" si="19"/>
        <v>63.196722904149013</v>
      </c>
      <c r="J55" s="141">
        <f>+E55/F55*100</f>
        <v>656.07084015789508</v>
      </c>
      <c r="K55" s="136" t="e">
        <f>#REF!/#REF!*100</f>
        <v>#REF!</v>
      </c>
      <c r="L55" s="83">
        <f>+E55/F55*100</f>
        <v>656.07084015789508</v>
      </c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</row>
    <row r="56" spans="1:133" s="87" customFormat="1" ht="333" customHeight="1" thickBot="1">
      <c r="A56" s="200" t="s">
        <v>50</v>
      </c>
      <c r="B56" s="201"/>
      <c r="C56" s="163">
        <f>+C55+C42</f>
        <v>420901.19500000007</v>
      </c>
      <c r="D56" s="163">
        <f>+D55+D42</f>
        <v>71454.375</v>
      </c>
      <c r="E56" s="192">
        <f>+E55+E42</f>
        <v>54300.196000000011</v>
      </c>
      <c r="F56" s="146">
        <f>+F55+F42</f>
        <v>47220.505000000005</v>
      </c>
      <c r="G56" s="147">
        <f t="shared" si="14"/>
        <v>-17154.178999999989</v>
      </c>
      <c r="H56" s="147">
        <f t="shared" si="15"/>
        <v>7079.6910000000062</v>
      </c>
      <c r="I56" s="147">
        <f t="shared" si="19"/>
        <v>75.992821993055031</v>
      </c>
      <c r="J56" s="148">
        <f>+E56/F56*100</f>
        <v>114.99283203345666</v>
      </c>
      <c r="K56" s="138" t="e">
        <f>#REF!/#REF!*100</f>
        <v>#REF!</v>
      </c>
      <c r="L56" s="86">
        <f>+E56/F56*100</f>
        <v>114.99283203345666</v>
      </c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</row>
    <row r="57" spans="1:133">
      <c r="A57"/>
      <c r="B57"/>
      <c r="C57"/>
      <c r="D57"/>
      <c r="E57" s="3"/>
      <c r="F57" s="7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</row>
    <row r="58" spans="1:133">
      <c r="A58"/>
      <c r="B58"/>
      <c r="C58"/>
      <c r="D58"/>
      <c r="E58" s="3"/>
      <c r="F58" s="7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</row>
    <row r="59" spans="1:133">
      <c r="A59"/>
      <c r="B59"/>
      <c r="C59"/>
      <c r="D59"/>
      <c r="E59" s="3"/>
      <c r="F59" s="7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</row>
    <row r="60" spans="1:133">
      <c r="A60"/>
      <c r="B60"/>
      <c r="C60"/>
      <c r="D60"/>
      <c r="E60" s="3"/>
      <c r="F60" s="7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</row>
    <row r="61" spans="1:133">
      <c r="A61"/>
      <c r="B61"/>
      <c r="C61"/>
      <c r="D61"/>
      <c r="E61" s="3"/>
      <c r="F61" s="7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</row>
    <row r="62" spans="1:133" ht="3" customHeight="1">
      <c r="A62"/>
      <c r="B62"/>
      <c r="C62"/>
      <c r="D62"/>
      <c r="E62" s="3"/>
      <c r="F62" s="7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</row>
    <row r="63" spans="1:133" hidden="1">
      <c r="A63"/>
      <c r="B63"/>
      <c r="C63"/>
      <c r="D63"/>
      <c r="E63" s="3"/>
      <c r="F63" s="7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</row>
    <row r="64" spans="1:133" hidden="1">
      <c r="A64"/>
      <c r="B64"/>
      <c r="C64"/>
      <c r="D64"/>
      <c r="E64" s="3"/>
      <c r="F64" s="7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</row>
    <row r="65" spans="1:133" hidden="1">
      <c r="A65"/>
      <c r="B65"/>
      <c r="C65"/>
      <c r="D65"/>
      <c r="E65" s="3"/>
      <c r="F65" s="7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</row>
    <row r="66" spans="1:133" hidden="1">
      <c r="A66"/>
      <c r="B66"/>
      <c r="C66"/>
      <c r="D66"/>
      <c r="E66" s="3"/>
      <c r="F66" s="7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</row>
    <row r="67" spans="1:133" hidden="1">
      <c r="A67"/>
      <c r="B67"/>
      <c r="C67"/>
      <c r="D67"/>
      <c r="E67" s="3"/>
      <c r="F67" s="7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</row>
    <row r="68" spans="1:133" hidden="1">
      <c r="A68"/>
      <c r="B68"/>
      <c r="C68"/>
      <c r="D68"/>
      <c r="E68" s="3"/>
      <c r="F68" s="7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</row>
    <row r="69" spans="1:133" hidden="1">
      <c r="A69"/>
      <c r="B69"/>
      <c r="C69"/>
      <c r="D69"/>
      <c r="E69" s="3"/>
      <c r="F69" s="7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</row>
    <row r="70" spans="1:133">
      <c r="B70"/>
      <c r="C70"/>
      <c r="D70"/>
      <c r="E70" s="3"/>
      <c r="F70" s="7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</row>
    <row r="71" spans="1:133"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</row>
    <row r="72" spans="1:133"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</row>
    <row r="73" spans="1:133"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</row>
    <row r="74" spans="1:133"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</row>
    <row r="75" spans="1:133"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</row>
    <row r="76" spans="1:133"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</row>
    <row r="77" spans="1:133"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</row>
    <row r="78" spans="1:133"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</row>
    <row r="79" spans="1:133"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</row>
    <row r="80" spans="1:133"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</row>
    <row r="81" spans="67:133"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</row>
    <row r="82" spans="67:133"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</row>
    <row r="83" spans="67:133"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</row>
    <row r="84" spans="67:133"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</row>
    <row r="85" spans="67:133"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</row>
    <row r="86" spans="67:133"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</row>
    <row r="87" spans="67:133"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</row>
    <row r="88" spans="67:133"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</row>
    <row r="89" spans="67:133"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</row>
    <row r="90" spans="67:133"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</row>
    <row r="91" spans="67:133"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</row>
    <row r="92" spans="67:133"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</row>
    <row r="93" spans="67:133"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</row>
    <row r="94" spans="67:133"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</row>
    <row r="95" spans="67:133"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</row>
    <row r="96" spans="67:133"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</row>
    <row r="97" spans="67:133"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</row>
    <row r="98" spans="67:133"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</row>
    <row r="99" spans="67:133"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</row>
    <row r="100" spans="67:133"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</row>
    <row r="101" spans="67:133"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</row>
    <row r="102" spans="67:133"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</row>
    <row r="103" spans="67:133"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</row>
    <row r="104" spans="67:133"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</row>
    <row r="105" spans="67:133"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</row>
    <row r="106" spans="67:133"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</row>
    <row r="107" spans="67:133"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</row>
    <row r="108" spans="67:133"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</row>
    <row r="109" spans="67:133"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</row>
    <row r="110" spans="67:133"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</row>
    <row r="111" spans="67:133"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</row>
    <row r="112" spans="67:133"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</row>
    <row r="113" spans="67:133"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</row>
    <row r="114" spans="67:133"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</row>
    <row r="115" spans="67:133"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</row>
    <row r="116" spans="67:133"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</row>
    <row r="117" spans="67:133"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</row>
    <row r="118" spans="67:133"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</row>
    <row r="119" spans="67:133"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</row>
    <row r="120" spans="67:133"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</row>
    <row r="121" spans="67:133"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</row>
    <row r="122" spans="67:133"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</row>
    <row r="123" spans="67:133"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</row>
    <row r="124" spans="67:133"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</row>
    <row r="125" spans="67:133"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</row>
    <row r="126" spans="67:133"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</row>
    <row r="127" spans="67:133"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</row>
    <row r="128" spans="67:133"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</row>
    <row r="129" spans="67:133"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</row>
    <row r="130" spans="67:133"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</row>
    <row r="131" spans="67:133"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</row>
    <row r="132" spans="67:133"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</row>
    <row r="133" spans="67:133"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</row>
    <row r="134" spans="67:133"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</row>
    <row r="135" spans="67:133"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</row>
    <row r="136" spans="67:133"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</row>
    <row r="137" spans="67:133"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</row>
    <row r="138" spans="67:133"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</row>
    <row r="139" spans="67:133"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</row>
    <row r="140" spans="67:133"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</row>
    <row r="141" spans="67:133"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</row>
    <row r="142" spans="67:133"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</row>
    <row r="143" spans="67:133"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</row>
    <row r="144" spans="67:133"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</row>
    <row r="145" spans="67:133"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</row>
    <row r="146" spans="67:133"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</row>
    <row r="147" spans="67:133"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</row>
    <row r="148" spans="67:133"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</row>
    <row r="149" spans="67:133"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</row>
    <row r="150" spans="67:133"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</row>
    <row r="151" spans="67:133"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</row>
    <row r="152" spans="67:133"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</row>
    <row r="153" spans="67:133"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</row>
    <row r="154" spans="67:133"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</row>
    <row r="155" spans="67:133"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</row>
    <row r="156" spans="67:133"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</row>
    <row r="157" spans="67:133"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</row>
    <row r="158" spans="67:133"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</row>
    <row r="159" spans="67:133"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</row>
    <row r="160" spans="67:133"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</row>
    <row r="161" spans="67:133"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</row>
    <row r="162" spans="67:133"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</row>
    <row r="163" spans="67:133"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</row>
    <row r="164" spans="67:133"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</row>
    <row r="165" spans="67:133"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</row>
    <row r="166" spans="67:133"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</row>
    <row r="167" spans="67:133"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</row>
    <row r="168" spans="67:133"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</row>
    <row r="169" spans="67:133"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</row>
    <row r="170" spans="67:133"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</row>
    <row r="171" spans="67:133"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</row>
    <row r="172" spans="67:133"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</row>
    <row r="173" spans="67:133"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</row>
    <row r="174" spans="67:133"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</row>
    <row r="175" spans="67:133"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</row>
    <row r="176" spans="67:133"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</row>
    <row r="177" spans="67:133"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</row>
    <row r="178" spans="67:133"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</row>
    <row r="179" spans="67:133"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</row>
    <row r="180" spans="67:133"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</row>
    <row r="181" spans="67:133"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</row>
    <row r="182" spans="67:133"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</row>
    <row r="183" spans="67:133"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</row>
    <row r="184" spans="67:133"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</row>
    <row r="185" spans="67:133"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</row>
    <row r="186" spans="67:133"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</row>
    <row r="187" spans="67:133"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</row>
    <row r="188" spans="67:133"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</row>
    <row r="189" spans="67:133"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</row>
    <row r="190" spans="67:133"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</row>
    <row r="191" spans="67:133"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</row>
    <row r="192" spans="67:133"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</row>
    <row r="193" spans="67:133"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</row>
    <row r="194" spans="67:133"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</row>
    <row r="195" spans="67:133"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</row>
    <row r="196" spans="67:133"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</row>
    <row r="197" spans="67:133"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</row>
    <row r="198" spans="67:133"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</row>
    <row r="199" spans="67:133"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</row>
    <row r="200" spans="67:133"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</row>
    <row r="201" spans="67:133"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</row>
    <row r="202" spans="67:133"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</row>
    <row r="203" spans="67:133"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</row>
    <row r="204" spans="67:133"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</row>
    <row r="205" spans="67:133"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</row>
    <row r="206" spans="67:133"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</row>
    <row r="207" spans="67:133"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</row>
    <row r="208" spans="67:133"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</row>
    <row r="209" spans="67:133"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</row>
    <row r="210" spans="67:133"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</row>
    <row r="211" spans="67:133"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</row>
    <row r="212" spans="67:133"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</row>
    <row r="213" spans="67:133"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</row>
    <row r="214" spans="67:133"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</row>
    <row r="215" spans="67:133"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</row>
    <row r="216" spans="67:133"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</row>
    <row r="217" spans="67:133"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</row>
    <row r="218" spans="67:133"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</row>
    <row r="219" spans="67:133"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</row>
    <row r="220" spans="67:133"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</row>
    <row r="221" spans="67:133"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</row>
    <row r="222" spans="67:133"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</row>
    <row r="223" spans="67:133"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</row>
    <row r="224" spans="67:133"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</row>
    <row r="225" spans="67:133"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</row>
    <row r="226" spans="67:133"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</row>
    <row r="227" spans="67:133"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</row>
    <row r="228" spans="67:133"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</row>
    <row r="229" spans="67:133"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</row>
    <row r="230" spans="67:133"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</row>
    <row r="231" spans="67:133"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</row>
    <row r="232" spans="67:133"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</row>
    <row r="233" spans="67:133"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</row>
    <row r="234" spans="67:133"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</row>
    <row r="235" spans="67:133"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</row>
    <row r="236" spans="67:133"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</row>
    <row r="237" spans="67:133"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</row>
    <row r="238" spans="67:133"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</row>
    <row r="239" spans="67:133"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</row>
    <row r="240" spans="67:133"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</row>
    <row r="241" spans="67:133"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</row>
    <row r="242" spans="67:133"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</row>
    <row r="243" spans="67:133"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</row>
    <row r="244" spans="67:133"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</row>
    <row r="245" spans="67:133"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</row>
    <row r="246" spans="67:133"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</row>
    <row r="247" spans="67:133"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</row>
    <row r="248" spans="67:133"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</row>
    <row r="249" spans="67:133"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</row>
    <row r="250" spans="67:133"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</row>
    <row r="251" spans="67:133"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</row>
    <row r="252" spans="67:133"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</row>
    <row r="253" spans="67:133"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</row>
    <row r="254" spans="67:133"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</row>
    <row r="255" spans="67:133"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</row>
    <row r="256" spans="67:133"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</row>
    <row r="257" spans="67:133"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</row>
    <row r="258" spans="67:133"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</row>
    <row r="259" spans="67:133"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</row>
    <row r="260" spans="67:133"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</row>
    <row r="261" spans="67:133"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</row>
    <row r="262" spans="67:133"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</row>
    <row r="263" spans="67:133"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</row>
    <row r="264" spans="67:133"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</row>
    <row r="265" spans="67:133"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</row>
    <row r="266" spans="67:133"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</row>
    <row r="267" spans="67:133"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</row>
    <row r="268" spans="67:133"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</row>
    <row r="269" spans="67:133"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</row>
    <row r="270" spans="67:133"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</row>
    <row r="271" spans="67:133"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</row>
    <row r="272" spans="67:133"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</row>
    <row r="273" spans="67:133"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</row>
  </sheetData>
  <mergeCells count="22">
    <mergeCell ref="A6:J6"/>
    <mergeCell ref="C30:D30"/>
    <mergeCell ref="I4:J4"/>
    <mergeCell ref="D3:F3"/>
    <mergeCell ref="E30:F30"/>
    <mergeCell ref="G30:H30"/>
    <mergeCell ref="I1:J1"/>
    <mergeCell ref="A2:J2"/>
    <mergeCell ref="G4:H4"/>
    <mergeCell ref="B4:B5"/>
    <mergeCell ref="C4:D4"/>
    <mergeCell ref="A4:A5"/>
    <mergeCell ref="E4:F4"/>
    <mergeCell ref="A42:B42"/>
    <mergeCell ref="A40:B40"/>
    <mergeCell ref="A30:A31"/>
    <mergeCell ref="A56:B56"/>
    <mergeCell ref="A52:B52"/>
    <mergeCell ref="A43:J43"/>
    <mergeCell ref="I30:J30"/>
    <mergeCell ref="B30:B31"/>
    <mergeCell ref="A55:B55"/>
  </mergeCells>
  <phoneticPr fontId="7" type="noConversion"/>
  <pageMargins left="0.16" right="0.21" top="0" bottom="0.36" header="0.17" footer="11.55"/>
  <pageSetup paperSize="9" scale="10" fitToHeight="2" orientation="portrait" r:id="rId1"/>
  <headerFooter alignWithMargins="0"/>
  <rowBreaks count="1" manualBreakCount="1">
    <brk id="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аналіз </vt:lpstr>
      <vt:lpstr>'аналіз '!Область_печати</vt:lpstr>
    </vt:vector>
  </TitlesOfParts>
  <Manager>провідний спеціаліст</Manager>
  <Company>ГУДКУ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Місячний звіт місцевих бюджетів</dc:title>
  <dc:creator>Шита Лілія Григорівна</dc:creator>
  <cp:lastModifiedBy>Пользователь Windows</cp:lastModifiedBy>
  <cp:lastPrinted>2018-02-26T09:29:27Z</cp:lastPrinted>
  <dcterms:created xsi:type="dcterms:W3CDTF">1998-01-10T08:04:34Z</dcterms:created>
  <dcterms:modified xsi:type="dcterms:W3CDTF">2018-02-26T09:51:11Z</dcterms:modified>
</cp:coreProperties>
</file>